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Shared drives\GROW (1)\Outreach &amp; Extension\Website Content Publications\WEBPAGES\HWSC Page Rewrite\Media\"/>
    </mc:Choice>
  </mc:AlternateContent>
  <xr:revisionPtr revIDLastSave="0" documentId="8_{021A211C-D0B6-4067-8AD5-D1F94426F24C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HWSC Cost Calculator" sheetId="1" r:id="rId1"/>
    <sheet name="Calcula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r3O+kNeP6XgbCK2vHxg6Kc3X5GP5n5C1z2nMDUs7GA="/>
    </ext>
  </extLst>
</workbook>
</file>

<file path=xl/calcChain.xml><?xml version="1.0" encoding="utf-8"?>
<calcChain xmlns="http://schemas.openxmlformats.org/spreadsheetml/2006/main">
  <c r="F38" i="2" l="1"/>
  <c r="C38" i="2"/>
  <c r="F37" i="2"/>
  <c r="C37" i="2"/>
  <c r="F36" i="2"/>
  <c r="C36" i="2"/>
  <c r="C35" i="2"/>
  <c r="C34" i="2"/>
  <c r="S32" i="2"/>
  <c r="R32" i="2"/>
  <c r="R34" i="2" s="1"/>
  <c r="R35" i="2" s="1"/>
  <c r="Q32" i="2"/>
  <c r="P32" i="2"/>
  <c r="B27" i="2"/>
  <c r="B25" i="2"/>
  <c r="B24" i="2"/>
  <c r="B26" i="2" s="1"/>
  <c r="B22" i="2"/>
  <c r="B21" i="2"/>
  <c r="B19" i="2"/>
  <c r="E19" i="2" s="1"/>
  <c r="J18" i="2"/>
  <c r="I18" i="2"/>
  <c r="H18" i="2"/>
  <c r="F18" i="2"/>
  <c r="B18" i="2"/>
  <c r="E18" i="2" s="1"/>
  <c r="G18" i="2" s="1"/>
  <c r="B17" i="2"/>
  <c r="I17" i="2" s="1"/>
  <c r="I16" i="2"/>
  <c r="H16" i="2"/>
  <c r="F16" i="2"/>
  <c r="E16" i="2"/>
  <c r="G16" i="2" s="1"/>
  <c r="C16" i="2"/>
  <c r="P14" i="2"/>
  <c r="H14" i="2"/>
  <c r="P13" i="2"/>
  <c r="P12" i="2"/>
  <c r="P11" i="2"/>
  <c r="I9" i="2"/>
  <c r="H9" i="2"/>
  <c r="I8" i="2"/>
  <c r="H8" i="2"/>
  <c r="B8" i="2"/>
  <c r="I5" i="2"/>
  <c r="H5" i="2"/>
  <c r="C5" i="2"/>
  <c r="Q14" i="2" s="1"/>
  <c r="B5" i="2"/>
  <c r="B7" i="2" s="1"/>
  <c r="A5" i="2"/>
  <c r="I4" i="2"/>
  <c r="H4" i="2"/>
  <c r="C4" i="2"/>
  <c r="M13" i="2" s="1"/>
  <c r="B4" i="2"/>
  <c r="A4" i="2"/>
  <c r="E14" i="2" s="1"/>
  <c r="D26" i="1"/>
  <c r="D25" i="1"/>
  <c r="D24" i="1"/>
  <c r="D23" i="1"/>
  <c r="Q12" i="2" l="1"/>
  <c r="R12" i="2"/>
  <c r="R14" i="2"/>
  <c r="K11" i="2"/>
  <c r="L11" i="2"/>
  <c r="J13" i="2"/>
  <c r="Q13" i="2"/>
  <c r="J14" i="2"/>
  <c r="K14" i="2"/>
  <c r="M14" i="2"/>
  <c r="L13" i="2"/>
  <c r="D36" i="2"/>
  <c r="R13" i="2"/>
  <c r="J38" i="2"/>
  <c r="J36" i="2"/>
  <c r="J37" i="2"/>
  <c r="H20" i="2"/>
  <c r="D38" i="2"/>
  <c r="F19" i="2"/>
  <c r="G19" i="2" s="1"/>
  <c r="J12" i="2"/>
  <c r="K12" i="2"/>
  <c r="J16" i="2"/>
  <c r="C18" i="2"/>
  <c r="H19" i="2"/>
  <c r="L12" i="2"/>
  <c r="I19" i="2"/>
  <c r="I20" i="2" s="1"/>
  <c r="J11" i="2"/>
  <c r="N11" i="2" s="1"/>
  <c r="M12" i="2"/>
  <c r="D35" i="2"/>
  <c r="B35" i="2" s="1"/>
  <c r="C33" i="1" s="1"/>
  <c r="D37" i="2"/>
  <c r="C17" i="2"/>
  <c r="M11" i="2"/>
  <c r="E17" i="2"/>
  <c r="F17" i="2"/>
  <c r="C7" i="2"/>
  <c r="H17" i="2"/>
  <c r="J17" i="2" s="1"/>
  <c r="C19" i="2"/>
  <c r="D34" i="2"/>
  <c r="B34" i="2" s="1"/>
  <c r="C32" i="1" s="1"/>
  <c r="Q11" i="2"/>
  <c r="R11" i="2" s="1"/>
  <c r="K13" i="2"/>
  <c r="L14" i="2"/>
  <c r="R15" i="2" l="1"/>
  <c r="R16" i="2" s="1"/>
  <c r="I38" i="2" s="1"/>
  <c r="B38" i="2" s="1"/>
  <c r="C36" i="1" s="1"/>
  <c r="N12" i="2"/>
  <c r="O12" i="2" s="1"/>
  <c r="N14" i="2"/>
  <c r="O14" i="2" s="1"/>
  <c r="N13" i="2"/>
  <c r="O13" i="2" s="1"/>
  <c r="J20" i="2"/>
  <c r="G34" i="2"/>
  <c r="G35" i="2"/>
  <c r="O11" i="2"/>
  <c r="J19" i="2"/>
  <c r="F20" i="2"/>
  <c r="E20" i="2"/>
  <c r="G17" i="2"/>
  <c r="I36" i="2" l="1"/>
  <c r="B36" i="2" s="1"/>
  <c r="C34" i="1" s="1"/>
  <c r="I37" i="2"/>
  <c r="B37" i="2" s="1"/>
  <c r="C35" i="1" s="1"/>
  <c r="H35" i="2"/>
  <c r="O15" i="2"/>
  <c r="O16" i="2" s="1"/>
  <c r="H34" i="2"/>
</calcChain>
</file>

<file path=xl/sharedStrings.xml><?xml version="1.0" encoding="utf-8"?>
<sst xmlns="http://schemas.openxmlformats.org/spreadsheetml/2006/main" count="171" uniqueCount="143">
  <si>
    <t>Harvest Weed Seed Control Cost Calculator</t>
  </si>
  <si>
    <t>https://growiwm.org/</t>
  </si>
  <si>
    <t>Enter all of your data in the green cells.</t>
  </si>
  <si>
    <t>CROPS</t>
  </si>
  <si>
    <t>Crop</t>
  </si>
  <si>
    <t>Area (acres)</t>
  </si>
  <si>
    <t>Yield (bushels/acre)</t>
  </si>
  <si>
    <t>Small Grains</t>
  </si>
  <si>
    <t>Soybean</t>
  </si>
  <si>
    <t>HARVESTING COSTS</t>
  </si>
  <si>
    <t>Number of combines with HWSC</t>
  </si>
  <si>
    <t>Harvest cost ($/hour)</t>
  </si>
  <si>
    <t>per combine with grain cart</t>
  </si>
  <si>
    <t>Harvest rate (acres/hour)</t>
  </si>
  <si>
    <t>Fuel cost ($/gal)</t>
  </si>
  <si>
    <t>Reduction in harvest capacity* (%)</t>
  </si>
  <si>
    <t>PURCHASE PRICE AND WEAR</t>
  </si>
  <si>
    <t>HWSC tool</t>
  </si>
  <si>
    <t>purchase cost</t>
  </si>
  <si>
    <t>cost of new mills</t>
  </si>
  <si>
    <t>mill life (hours)*</t>
  </si>
  <si>
    <t>Narrow windrow burning</t>
  </si>
  <si>
    <t>N/A</t>
  </si>
  <si>
    <t>Chaff lining</t>
  </si>
  <si>
    <t xml:space="preserve">iHSD </t>
  </si>
  <si>
    <t>Seed Terminator</t>
  </si>
  <si>
    <t>Redekop SCU</t>
  </si>
  <si>
    <t>FERTILIZER PRICE</t>
  </si>
  <si>
    <t>Fertilizer</t>
  </si>
  <si>
    <t>$/lb</t>
  </si>
  <si>
    <t>$/ lb nutrient</t>
  </si>
  <si>
    <t>nutrient</t>
  </si>
  <si>
    <t>`</t>
  </si>
  <si>
    <t xml:space="preserve">urea price </t>
  </si>
  <si>
    <t>N</t>
  </si>
  <si>
    <t>muriate of potash price ($/lb)</t>
  </si>
  <si>
    <t>K</t>
  </si>
  <si>
    <t>MAP price ($/lb)</t>
  </si>
  <si>
    <t>P</t>
  </si>
  <si>
    <t>ammonium sulfate ($/lb)</t>
  </si>
  <si>
    <t>S</t>
  </si>
  <si>
    <t>BANK</t>
  </si>
  <si>
    <t>Depreciation (%)</t>
  </si>
  <si>
    <t>Interest (%)</t>
  </si>
  <si>
    <t>HARVEST WEED SEED CONTROL COST</t>
  </si>
  <si>
    <t>total cost ($/acre)</t>
  </si>
  <si>
    <t>* Notes</t>
  </si>
  <si>
    <t>Big range of mill life being experienced anywhere from 200 hours to 700 hours. Sand and lost grain are major contributors to high wear rates.</t>
  </si>
  <si>
    <t>A range of extra fuel (0.25 to 1.2 gal/hour) use can occur depending on harvest conditions and crops.</t>
  </si>
  <si>
    <t>% reduction in harvest capacity - in low yielding crops there is often no reduction in capacity. In higher yielding crops 5 to 10% reduction is common and can be up to 25%</t>
  </si>
  <si>
    <t>Sources:</t>
  </si>
  <si>
    <t>Spoth, M. P., Schwartz-Lazaro, L. M., LaBiche, G. L., Thomason, W. E., Bamber, K. W., Flessner, M. L. 2022. Quantifying nutrient and economic consequences of residue loss from harvest weed seed control. Agronomy 2022, 12, 2028. doi: 10.3390/agronomy12092028</t>
  </si>
  <si>
    <t>Ongoing GROW research (Cite Eli's Crop and Pasture paper here, once published.</t>
  </si>
  <si>
    <t xml:space="preserve">Estimated cost of Harvest Weed Seed Control </t>
  </si>
  <si>
    <t>cannot change data on this page - use input data page</t>
  </si>
  <si>
    <t>Add note here referenced that these values were caluculated from Matt's paper</t>
  </si>
  <si>
    <t>Crops</t>
  </si>
  <si>
    <t>area (acres)</t>
  </si>
  <si>
    <t>yield (bu/acres)</t>
  </si>
  <si>
    <t>chaff % of yield</t>
  </si>
  <si>
    <t>chaff yield</t>
  </si>
  <si>
    <t>unit (lb) N per bu chaff</t>
  </si>
  <si>
    <t>units (lb) K per bu chaff</t>
  </si>
  <si>
    <t>units(lb) P per bu chaff</t>
  </si>
  <si>
    <t>units(lb) S per bu chaff</t>
  </si>
  <si>
    <t>Grain</t>
  </si>
  <si>
    <t>total bushels of grain</t>
  </si>
  <si>
    <t>total crop area (ac)</t>
  </si>
  <si>
    <t>Straw  % of yield</t>
  </si>
  <si>
    <t>Straw  yield</t>
  </si>
  <si>
    <t>units (lb) N per bu straw</t>
  </si>
  <si>
    <t>units (lb) K per bu straw</t>
  </si>
  <si>
    <t>units (lb) P per bu straw</t>
  </si>
  <si>
    <t>units (lb) S per bu straw</t>
  </si>
  <si>
    <t>number of harvesters</t>
  </si>
  <si>
    <t>those fitted with HWSC tool</t>
  </si>
  <si>
    <t>chaff yield as % of Small Grain yield</t>
  </si>
  <si>
    <t>$ N /ac</t>
  </si>
  <si>
    <t>$ K /ac</t>
  </si>
  <si>
    <t>$ P/ac</t>
  </si>
  <si>
    <t>$ S/ac</t>
  </si>
  <si>
    <t>total/ac</t>
  </si>
  <si>
    <t>total nutrient cost (chaff)</t>
  </si>
  <si>
    <t>extra fuel gal/bu grain</t>
  </si>
  <si>
    <t>extra fuel /ac</t>
  </si>
  <si>
    <t>total extra fuel</t>
  </si>
  <si>
    <t>straw yield as % of Small Grain yield</t>
  </si>
  <si>
    <t>Chaff grain</t>
  </si>
  <si>
    <t>chaff yield as % of Soybean yield</t>
  </si>
  <si>
    <t>Chaff soybean</t>
  </si>
  <si>
    <t>straw yield as % of Soybean yield</t>
  </si>
  <si>
    <t>Value of nutrients per bushel of straw or chaff</t>
  </si>
  <si>
    <t>Straw grain</t>
  </si>
  <si>
    <t>$/unit</t>
  </si>
  <si>
    <t>Straw soybean</t>
  </si>
  <si>
    <t>Chaff</t>
  </si>
  <si>
    <t>Straw</t>
  </si>
  <si>
    <t>Sum</t>
  </si>
  <si>
    <t xml:space="preserve">Straw </t>
  </si>
  <si>
    <t>total</t>
  </si>
  <si>
    <t>urea price ($/lb)</t>
  </si>
  <si>
    <t>average cost per ac</t>
  </si>
  <si>
    <t>average/ac</t>
  </si>
  <si>
    <t>Ammonium sulphate ($lb)</t>
  </si>
  <si>
    <t>depreciation %</t>
  </si>
  <si>
    <t>Interest %</t>
  </si>
  <si>
    <t>Values from GROW HWSC Research as of Feb 2025 (based on corn, rice, soybean, and wheat)</t>
  </si>
  <si>
    <t>Harvest cost $/hour</t>
  </si>
  <si>
    <t>per harvester and chaser bin</t>
  </si>
  <si>
    <t>gal/hr fuel usage</t>
  </si>
  <si>
    <t>Harvest rate ac/hour</t>
  </si>
  <si>
    <t>ALL CROPS</t>
  </si>
  <si>
    <t>Harvest cost $/ac</t>
  </si>
  <si>
    <t>HWSC trmt</t>
  </si>
  <si>
    <t>on farm fuel cost ($/gal)</t>
  </si>
  <si>
    <t>Conv</t>
  </si>
  <si>
    <t>HWSC</t>
  </si>
  <si>
    <t>extra fuel (gal/bu grain harvested)</t>
  </si>
  <si>
    <t>for iHSD, Terminator and Redekop mills</t>
  </si>
  <si>
    <t>Fuel use (gal/hr)</t>
  </si>
  <si>
    <t xml:space="preserve">% reduction in harvest capacity </t>
  </si>
  <si>
    <t>due to HWSC tool, not harvest height</t>
  </si>
  <si>
    <t>Mill Make</t>
  </si>
  <si>
    <t>Mean</t>
  </si>
  <si>
    <t>Std Err</t>
  </si>
  <si>
    <t>iHSD</t>
  </si>
  <si>
    <t>SCU</t>
  </si>
  <si>
    <t>mean</t>
  </si>
  <si>
    <t>total cost ($/ac)</t>
  </si>
  <si>
    <t>capital cost</t>
  </si>
  <si>
    <t>ownership cost ($/ac)</t>
  </si>
  <si>
    <t>R &amp; M ($/ac)</t>
  </si>
  <si>
    <t>Wearing parts ($/ac)</t>
  </si>
  <si>
    <t>Small grains nutrient cost ($/ac)</t>
  </si>
  <si>
    <t xml:space="preserve">Soybean nutrient cost ($/acre) </t>
  </si>
  <si>
    <t>extra fuel cost ($/ac)</t>
  </si>
  <si>
    <t>reduction in harvest capacity cost ($/ac)</t>
  </si>
  <si>
    <t>burning cost ($/ac)</t>
  </si>
  <si>
    <t>Narrow windrow burn</t>
  </si>
  <si>
    <t>dif fuel w/ hwsc</t>
  </si>
  <si>
    <t>Chaff line</t>
  </si>
  <si>
    <t>% increase in fuel</t>
  </si>
  <si>
    <t>Redekop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</si>
</sst>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-&quot;$&quot;* #,##0.00_-;\-&quot;$&quot;* #,##0.00_-;_-&quot;$&quot;* &quot;-&quot;??_-;_-@"/>
    <numFmt numFmtId="167" formatCode="_-&quot;$&quot;* #,##0_-;\-&quot;$&quot;* #,##0_-;_-&quot;$&quot;* &quot;-&quot;??_-;_-@"/>
    <numFmt numFmtId="168" formatCode="0.000"/>
  </numFmts>
  <fonts count="18">
    <font>
      <sz val="11"/>
      <color theme="1"/>
      <name val="Calibri"/>
      <scheme val="minor"/>
    </font>
    <font>
      <sz val="11"/>
      <color theme="1"/>
      <name val="Calibri"/>
    </font>
    <font>
      <b/>
      <sz val="26"/>
      <color theme="1"/>
      <name val="Calibri"/>
    </font>
    <font>
      <b/>
      <sz val="14"/>
      <color theme="1"/>
      <name val="Calibri"/>
    </font>
    <font>
      <u/>
      <sz val="12"/>
      <color theme="10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rgb="FF000000"/>
      <name val="Helvetica Neue"/>
    </font>
    <font>
      <b/>
      <sz val="11"/>
      <color rgb="FF000000"/>
      <name val="Helvetica Neue"/>
    </font>
    <font>
      <b/>
      <sz val="13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rgb="FF000000"/>
      <name val="Calibri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20"/>
      <color rgb="FFFF0000"/>
      <name val="Calibri"/>
    </font>
    <font>
      <sz val="9"/>
      <color rgb="FF000000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E2EFD9"/>
        <bgColor rgb="FFE2EFD9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/>
    </xf>
    <xf numFmtId="166" fontId="1" fillId="0" borderId="0" xfId="0" applyNumberFormat="1" applyFont="1"/>
    <xf numFmtId="167" fontId="1" fillId="0" borderId="0" xfId="0" applyNumberFormat="1" applyFont="1" applyAlignment="1">
      <alignment horizontal="center"/>
    </xf>
    <xf numFmtId="0" fontId="13" fillId="0" borderId="0" xfId="0" applyFont="1"/>
    <xf numFmtId="0" fontId="1" fillId="0" borderId="0" xfId="0" applyFont="1"/>
    <xf numFmtId="0" fontId="10" fillId="0" borderId="0" xfId="0" applyFont="1"/>
    <xf numFmtId="0" fontId="16" fillId="0" borderId="0" xfId="0" applyFont="1"/>
    <xf numFmtId="0" fontId="1" fillId="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168" fontId="1" fillId="6" borderId="11" xfId="0" applyNumberFormat="1" applyFont="1" applyFill="1" applyBorder="1" applyAlignment="1">
      <alignment horizontal="center"/>
    </xf>
    <xf numFmtId="168" fontId="1" fillId="6" borderId="12" xfId="0" applyNumberFormat="1" applyFont="1" applyFill="1" applyBorder="1" applyAlignment="1">
      <alignment horizontal="center"/>
    </xf>
    <xf numFmtId="168" fontId="1" fillId="0" borderId="0" xfId="0" applyNumberFormat="1" applyFont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/>
    <xf numFmtId="0" fontId="13" fillId="4" borderId="1" xfId="0" applyFont="1" applyFill="1" applyBorder="1"/>
    <xf numFmtId="0" fontId="13" fillId="0" borderId="0" xfId="0" applyFont="1" applyAlignment="1">
      <alignment horizontal="center"/>
    </xf>
    <xf numFmtId="168" fontId="1" fillId="6" borderId="1" xfId="0" applyNumberFormat="1" applyFont="1" applyFill="1" applyBorder="1" applyAlignment="1">
      <alignment horizontal="center"/>
    </xf>
    <xf numFmtId="168" fontId="1" fillId="6" borderId="15" xfId="0" applyNumberFormat="1" applyFont="1" applyFill="1" applyBorder="1" applyAlignment="1">
      <alignment horizontal="center"/>
    </xf>
    <xf numFmtId="0" fontId="1" fillId="0" borderId="16" xfId="0" applyFont="1" applyBorder="1"/>
    <xf numFmtId="0" fontId="1" fillId="0" borderId="2" xfId="0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0" borderId="14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10" xfId="0" applyFont="1" applyBorder="1"/>
    <xf numFmtId="0" fontId="13" fillId="0" borderId="10" xfId="0" applyFont="1" applyBorder="1"/>
    <xf numFmtId="0" fontId="1" fillId="4" borderId="11" xfId="0" applyFont="1" applyFill="1" applyBorder="1"/>
    <xf numFmtId="0" fontId="1" fillId="4" borderId="12" xfId="0" applyFont="1" applyFill="1" applyBorder="1"/>
    <xf numFmtId="0" fontId="13" fillId="0" borderId="9" xfId="0" applyFont="1" applyBorder="1"/>
    <xf numFmtId="166" fontId="13" fillId="0" borderId="0" xfId="0" applyNumberFormat="1" applyFont="1"/>
    <xf numFmtId="167" fontId="13" fillId="0" borderId="0" xfId="0" applyNumberFormat="1" applyFont="1"/>
    <xf numFmtId="166" fontId="1" fillId="0" borderId="14" xfId="0" applyNumberFormat="1" applyFont="1" applyBorder="1"/>
    <xf numFmtId="0" fontId="13" fillId="0" borderId="13" xfId="0" applyFont="1" applyBorder="1"/>
    <xf numFmtId="0" fontId="1" fillId="4" borderId="1" xfId="0" applyFont="1" applyFill="1" applyBorder="1"/>
    <xf numFmtId="44" fontId="1" fillId="0" borderId="0" xfId="0" applyNumberFormat="1" applyFont="1"/>
    <xf numFmtId="0" fontId="13" fillId="0" borderId="16" xfId="0" applyFont="1" applyBorder="1"/>
    <xf numFmtId="44" fontId="1" fillId="0" borderId="2" xfId="0" applyNumberFormat="1" applyFont="1" applyBorder="1"/>
    <xf numFmtId="0" fontId="1" fillId="0" borderId="17" xfId="0" applyFont="1" applyBorder="1"/>
    <xf numFmtId="166" fontId="1" fillId="5" borderId="1" xfId="0" applyNumberFormat="1" applyFont="1" applyFill="1" applyBorder="1" applyAlignment="1">
      <alignment horizontal="center"/>
    </xf>
    <xf numFmtId="166" fontId="1" fillId="6" borderId="1" xfId="0" applyNumberFormat="1" applyFont="1" applyFill="1" applyBorder="1"/>
    <xf numFmtId="2" fontId="1" fillId="0" borderId="0" xfId="0" applyNumberFormat="1" applyFont="1"/>
    <xf numFmtId="2" fontId="1" fillId="0" borderId="14" xfId="0" applyNumberFormat="1" applyFont="1" applyBorder="1"/>
    <xf numFmtId="166" fontId="13" fillId="0" borderId="2" xfId="0" applyNumberFormat="1" applyFont="1" applyBorder="1"/>
    <xf numFmtId="0" fontId="1" fillId="0" borderId="2" xfId="0" applyFont="1" applyBorder="1"/>
    <xf numFmtId="166" fontId="13" fillId="0" borderId="18" xfId="0" applyNumberFormat="1" applyFont="1" applyBorder="1"/>
    <xf numFmtId="166" fontId="1" fillId="6" borderId="19" xfId="0" applyNumberFormat="1" applyFont="1" applyFill="1" applyBorder="1"/>
    <xf numFmtId="166" fontId="1" fillId="0" borderId="16" xfId="0" applyNumberFormat="1" applyFont="1" applyBorder="1"/>
    <xf numFmtId="166" fontId="1" fillId="0" borderId="2" xfId="0" applyNumberFormat="1" applyFont="1" applyBorder="1"/>
    <xf numFmtId="2" fontId="1" fillId="0" borderId="18" xfId="0" applyNumberFormat="1" applyFont="1" applyBorder="1"/>
    <xf numFmtId="10" fontId="1" fillId="0" borderId="0" xfId="0" applyNumberFormat="1" applyFont="1" applyAlignment="1">
      <alignment horizontal="center"/>
    </xf>
    <xf numFmtId="0" fontId="17" fillId="0" borderId="0" xfId="0" applyFont="1"/>
    <xf numFmtId="164" fontId="1" fillId="5" borderId="1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1" fillId="3" borderId="1" xfId="0" applyFont="1" applyFill="1" applyBorder="1"/>
    <xf numFmtId="168" fontId="13" fillId="5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3" fillId="4" borderId="1" xfId="0" applyNumberFormat="1" applyFont="1" applyFill="1" applyBorder="1"/>
    <xf numFmtId="9" fontId="1" fillId="0" borderId="0" xfId="0" applyNumberFormat="1" applyFont="1"/>
    <xf numFmtId="0" fontId="1" fillId="0" borderId="0" xfId="0" applyFont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5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 textRotation="90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90" wrapText="1"/>
    </xf>
    <xf numFmtId="1" fontId="6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3" fillId="0" borderId="0" xfId="0" applyFont="1" applyAlignment="1">
      <alignment wrapText="1"/>
    </xf>
    <xf numFmtId="0" fontId="10" fillId="3" borderId="3" xfId="0" applyFont="1" applyFill="1" applyBorder="1"/>
    <xf numFmtId="0" fontId="10" fillId="3" borderId="4" xfId="0" applyFont="1" applyFill="1" applyBorder="1" applyAlignment="1">
      <alignment horizontal="center"/>
    </xf>
    <xf numFmtId="0" fontId="11" fillId="3" borderId="5" xfId="0" applyFont="1" applyFill="1" applyBorder="1"/>
    <xf numFmtId="164" fontId="10" fillId="3" borderId="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3" borderId="7" xfId="0" applyFont="1" applyFill="1" applyBorder="1"/>
    <xf numFmtId="164" fontId="10" fillId="3" borderId="8" xfId="0" applyNumberFormat="1" applyFont="1" applyFill="1" applyBorder="1" applyAlignment="1">
      <alignment horizontal="center"/>
    </xf>
    <xf numFmtId="166" fontId="3" fillId="0" borderId="0" xfId="0" applyNumberFormat="1" applyFont="1"/>
    <xf numFmtId="0" fontId="14" fillId="0" borderId="0" xfId="0" applyFont="1"/>
    <xf numFmtId="0" fontId="15" fillId="0" borderId="0" xfId="0" applyFont="1"/>
    <xf numFmtId="0" fontId="3" fillId="0" borderId="0" xfId="0" applyFont="1" applyAlignment="1">
      <alignment horizontal="center" textRotation="90"/>
    </xf>
    <xf numFmtId="0" fontId="0" fillId="0" borderId="0" xfId="0"/>
    <xf numFmtId="0" fontId="3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textRotation="90"/>
    </xf>
    <xf numFmtId="0" fontId="9" fillId="0" borderId="0" xfId="0" applyFont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2447925" cy="1238250"/>
    <xdr:pic>
      <xdr:nvPicPr>
        <xdr:cNvPr id="2" name="image1.png" descr="A green text on a black background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rowiwm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31" sqref="E31"/>
    </sheetView>
  </sheetViews>
  <sheetFormatPr defaultColWidth="14.42578125" defaultRowHeight="15" customHeight="1"/>
  <cols>
    <col min="1" max="1" width="11.140625" customWidth="1"/>
    <col min="2" max="2" width="39.140625" customWidth="1"/>
    <col min="3" max="3" width="26.7109375" customWidth="1"/>
    <col min="4" max="4" width="20.7109375" customWidth="1"/>
    <col min="5" max="5" width="21.28515625" customWidth="1"/>
    <col min="6" max="6" width="17.28515625" customWidth="1"/>
    <col min="7" max="7" width="10.140625" customWidth="1"/>
    <col min="8" max="11" width="8.85546875" customWidth="1"/>
    <col min="12" max="12" width="14" customWidth="1"/>
    <col min="13" max="26" width="8.85546875" customWidth="1"/>
  </cols>
  <sheetData>
    <row r="1" spans="1:8" ht="111" customHeight="1">
      <c r="A1" s="102"/>
      <c r="B1" s="100"/>
      <c r="C1" s="69" t="s">
        <v>0</v>
      </c>
    </row>
    <row r="2" spans="1:8" ht="18" customHeight="1">
      <c r="A2" s="70"/>
      <c r="B2" s="71" t="s">
        <v>1</v>
      </c>
      <c r="C2" s="72"/>
      <c r="D2" s="73"/>
      <c r="E2" s="73"/>
      <c r="F2" s="73"/>
    </row>
    <row r="3" spans="1:8" ht="18" customHeight="1">
      <c r="A3" s="70"/>
      <c r="B3" s="74" t="s">
        <v>2</v>
      </c>
      <c r="C3" s="73"/>
      <c r="D3" s="73"/>
      <c r="E3" s="73"/>
      <c r="F3" s="73"/>
    </row>
    <row r="4" spans="1:8" ht="18" customHeight="1">
      <c r="A4" s="70"/>
      <c r="B4" s="75"/>
      <c r="C4" s="73"/>
      <c r="D4" s="73"/>
      <c r="E4" s="73"/>
      <c r="F4" s="73"/>
    </row>
    <row r="5" spans="1:8" ht="18" customHeight="1">
      <c r="A5" s="103" t="s">
        <v>3</v>
      </c>
      <c r="B5" s="77" t="s">
        <v>4</v>
      </c>
      <c r="C5" s="78" t="s">
        <v>5</v>
      </c>
      <c r="D5" s="78" t="s">
        <v>6</v>
      </c>
      <c r="E5" s="73"/>
      <c r="F5" s="73"/>
    </row>
    <row r="6" spans="1:8" ht="18" customHeight="1">
      <c r="A6" s="100"/>
      <c r="B6" s="75" t="s">
        <v>7</v>
      </c>
      <c r="C6" s="64">
        <v>1000</v>
      </c>
      <c r="D6" s="64">
        <v>75</v>
      </c>
      <c r="E6" s="73"/>
      <c r="F6" s="73"/>
    </row>
    <row r="7" spans="1:8" ht="18" customHeight="1">
      <c r="A7" s="100"/>
      <c r="B7" s="75" t="s">
        <v>8</v>
      </c>
      <c r="C7" s="64">
        <v>1000</v>
      </c>
      <c r="D7" s="64">
        <v>40</v>
      </c>
      <c r="E7" s="73"/>
      <c r="F7" s="73"/>
      <c r="H7" s="79"/>
    </row>
    <row r="8" spans="1:8" ht="12.75" customHeight="1">
      <c r="A8" s="76"/>
      <c r="B8" s="80"/>
      <c r="C8" s="81"/>
      <c r="D8" s="81"/>
      <c r="E8" s="73"/>
      <c r="F8" s="73"/>
      <c r="H8" s="79"/>
    </row>
    <row r="9" spans="1:8" ht="18" customHeight="1">
      <c r="A9" s="101" t="s">
        <v>9</v>
      </c>
      <c r="B9" s="73" t="s">
        <v>10</v>
      </c>
      <c r="C9" s="65">
        <v>1</v>
      </c>
      <c r="D9" s="73"/>
      <c r="E9" s="73"/>
      <c r="F9" s="73"/>
      <c r="H9" s="79"/>
    </row>
    <row r="10" spans="1:8" ht="18" customHeight="1">
      <c r="A10" s="100"/>
      <c r="B10" s="73" t="s">
        <v>11</v>
      </c>
      <c r="C10" s="66">
        <v>100</v>
      </c>
      <c r="D10" s="73" t="s">
        <v>12</v>
      </c>
      <c r="E10" s="73"/>
      <c r="F10" s="73"/>
      <c r="H10" s="79"/>
    </row>
    <row r="11" spans="1:8" ht="18" customHeight="1">
      <c r="A11" s="100"/>
      <c r="B11" s="73" t="s">
        <v>13</v>
      </c>
      <c r="C11" s="65">
        <v>15</v>
      </c>
      <c r="D11" s="73"/>
      <c r="E11" s="81"/>
      <c r="F11" s="83"/>
      <c r="H11" s="84"/>
    </row>
    <row r="12" spans="1:8" ht="18" customHeight="1">
      <c r="A12" s="100"/>
      <c r="B12" s="73" t="s">
        <v>14</v>
      </c>
      <c r="C12" s="66">
        <v>3.5</v>
      </c>
      <c r="D12" s="73"/>
      <c r="E12" s="73"/>
      <c r="F12" s="73"/>
    </row>
    <row r="13" spans="1:8" ht="18" customHeight="1">
      <c r="A13" s="100"/>
      <c r="B13" s="73" t="s">
        <v>15</v>
      </c>
      <c r="C13" s="65">
        <v>10</v>
      </c>
      <c r="D13" s="73"/>
      <c r="E13" s="73"/>
      <c r="F13" s="73"/>
    </row>
    <row r="14" spans="1:8" ht="18" customHeight="1">
      <c r="A14" s="82"/>
      <c r="B14" s="75"/>
      <c r="C14" s="85"/>
      <c r="D14" s="73"/>
      <c r="E14" s="73"/>
      <c r="F14" s="73"/>
    </row>
    <row r="15" spans="1:8" ht="18" customHeight="1">
      <c r="A15" s="104" t="s">
        <v>16</v>
      </c>
      <c r="B15" s="77" t="s">
        <v>17</v>
      </c>
      <c r="C15" s="78" t="s">
        <v>18</v>
      </c>
      <c r="D15" s="78" t="s">
        <v>19</v>
      </c>
      <c r="E15" s="78" t="s">
        <v>20</v>
      </c>
      <c r="F15" s="73"/>
    </row>
    <row r="16" spans="1:8" ht="18" customHeight="1">
      <c r="A16" s="100"/>
      <c r="B16" s="73" t="s">
        <v>21</v>
      </c>
      <c r="C16" s="67">
        <v>350</v>
      </c>
      <c r="D16" s="81" t="s">
        <v>22</v>
      </c>
      <c r="E16" s="81" t="s">
        <v>22</v>
      </c>
      <c r="F16" s="81"/>
    </row>
    <row r="17" spans="1:9" ht="18" customHeight="1">
      <c r="A17" s="100"/>
      <c r="B17" s="73" t="s">
        <v>23</v>
      </c>
      <c r="C17" s="67">
        <v>5500</v>
      </c>
      <c r="D17" s="81" t="s">
        <v>22</v>
      </c>
      <c r="E17" s="81" t="s">
        <v>22</v>
      </c>
      <c r="F17" s="81"/>
    </row>
    <row r="18" spans="1:9" ht="18" customHeight="1">
      <c r="A18" s="100"/>
      <c r="B18" s="73" t="s">
        <v>24</v>
      </c>
      <c r="C18" s="67">
        <v>50000</v>
      </c>
      <c r="D18" s="67">
        <v>8500</v>
      </c>
      <c r="E18" s="65">
        <v>400</v>
      </c>
      <c r="F18" s="86"/>
    </row>
    <row r="19" spans="1:9" ht="18" customHeight="1">
      <c r="A19" s="100"/>
      <c r="B19" s="73" t="s">
        <v>25</v>
      </c>
      <c r="C19" s="67">
        <v>71000</v>
      </c>
      <c r="D19" s="67">
        <v>6700</v>
      </c>
      <c r="E19" s="65">
        <v>400</v>
      </c>
      <c r="F19" s="86"/>
    </row>
    <row r="20" spans="1:9" ht="18" customHeight="1">
      <c r="A20" s="100"/>
      <c r="B20" s="73" t="s">
        <v>26</v>
      </c>
      <c r="C20" s="67">
        <v>72000</v>
      </c>
      <c r="D20" s="67">
        <v>12000</v>
      </c>
      <c r="E20" s="65">
        <v>1000</v>
      </c>
      <c r="F20" s="86"/>
    </row>
    <row r="21" spans="1:9" ht="18" customHeight="1">
      <c r="A21" s="70"/>
      <c r="B21" s="75"/>
      <c r="C21" s="81"/>
      <c r="D21" s="73"/>
      <c r="E21" s="73"/>
      <c r="F21" s="73"/>
      <c r="G21" s="75"/>
    </row>
    <row r="22" spans="1:9" ht="18" customHeight="1">
      <c r="A22" s="101" t="s">
        <v>27</v>
      </c>
      <c r="B22" s="77" t="s">
        <v>28</v>
      </c>
      <c r="C22" s="78" t="s">
        <v>29</v>
      </c>
      <c r="D22" s="78" t="s">
        <v>30</v>
      </c>
      <c r="E22" s="77" t="s">
        <v>31</v>
      </c>
      <c r="F22" s="73" t="s">
        <v>32</v>
      </c>
    </row>
    <row r="23" spans="1:9" ht="18" customHeight="1">
      <c r="A23" s="100"/>
      <c r="B23" s="73" t="s">
        <v>33</v>
      </c>
      <c r="C23" s="66">
        <v>0.20150999999999999</v>
      </c>
      <c r="D23" s="86">
        <f>C23/0.46</f>
        <v>0.43806521739130433</v>
      </c>
      <c r="E23" s="87" t="s">
        <v>34</v>
      </c>
      <c r="F23" s="73"/>
      <c r="G23" s="2"/>
      <c r="H23" s="2"/>
    </row>
    <row r="24" spans="1:9" ht="18" customHeight="1">
      <c r="A24" s="100"/>
      <c r="B24" s="73" t="s">
        <v>35</v>
      </c>
      <c r="C24" s="66">
        <v>0.19350500000000001</v>
      </c>
      <c r="D24" s="86">
        <f>C24/0.6</f>
        <v>0.32250833333333334</v>
      </c>
      <c r="E24" s="87" t="s">
        <v>36</v>
      </c>
      <c r="G24" s="2"/>
      <c r="H24" s="2"/>
      <c r="I24" s="2"/>
    </row>
    <row r="25" spans="1:9" ht="18" customHeight="1">
      <c r="A25" s="100"/>
      <c r="B25" s="73" t="s">
        <v>37</v>
      </c>
      <c r="C25" s="66">
        <v>0.264185</v>
      </c>
      <c r="D25" s="86">
        <f>(C25-(0.12*D23))/0.61</f>
        <v>0.34691339985744835</v>
      </c>
      <c r="E25" s="87" t="s">
        <v>38</v>
      </c>
      <c r="F25" s="73"/>
      <c r="G25" s="2"/>
      <c r="H25" s="2"/>
      <c r="I25" s="2"/>
    </row>
    <row r="26" spans="1:9" ht="18" customHeight="1">
      <c r="A26" s="100"/>
      <c r="B26" s="73" t="s">
        <v>39</v>
      </c>
      <c r="C26" s="66">
        <v>0.207345</v>
      </c>
      <c r="D26" s="86">
        <f>(C26-(0.21*D23))/0.24</f>
        <v>0.4806304347826087</v>
      </c>
      <c r="E26" s="87" t="s">
        <v>40</v>
      </c>
      <c r="F26" s="73"/>
      <c r="G26" s="2"/>
      <c r="H26" s="2"/>
      <c r="I26" s="2"/>
    </row>
    <row r="27" spans="1:9" ht="18" customHeight="1">
      <c r="A27" s="88"/>
      <c r="B27" s="73"/>
      <c r="C27" s="73"/>
      <c r="D27" s="73"/>
      <c r="E27" s="73"/>
      <c r="F27" s="73"/>
      <c r="G27" s="2"/>
      <c r="H27" s="2"/>
      <c r="I27" s="2"/>
    </row>
    <row r="28" spans="1:9" ht="19.5" customHeight="1">
      <c r="A28" s="99" t="s">
        <v>41</v>
      </c>
      <c r="B28" s="73" t="s">
        <v>42</v>
      </c>
      <c r="C28" s="68">
        <v>15</v>
      </c>
      <c r="D28" s="73"/>
      <c r="E28" s="73"/>
      <c r="F28" s="73"/>
    </row>
    <row r="29" spans="1:9" ht="19.5" customHeight="1">
      <c r="A29" s="100"/>
      <c r="B29" s="73" t="s">
        <v>43</v>
      </c>
      <c r="C29" s="68">
        <v>5.5</v>
      </c>
      <c r="D29" s="73"/>
      <c r="E29" s="73"/>
      <c r="F29" s="73"/>
    </row>
    <row r="30" spans="1:9" ht="18" customHeight="1">
      <c r="A30" s="70"/>
      <c r="B30" s="73"/>
      <c r="C30" s="73"/>
      <c r="D30" s="73"/>
      <c r="E30" s="73"/>
      <c r="F30" s="73"/>
    </row>
    <row r="31" spans="1:9" ht="26.25" customHeight="1">
      <c r="A31" s="101" t="s">
        <v>44</v>
      </c>
      <c r="B31" s="89" t="s">
        <v>17</v>
      </c>
      <c r="C31" s="90" t="s">
        <v>45</v>
      </c>
      <c r="D31" s="73"/>
      <c r="E31" s="73"/>
      <c r="F31" s="73"/>
    </row>
    <row r="32" spans="1:9" ht="26.25" customHeight="1">
      <c r="A32" s="100"/>
      <c r="B32" s="91" t="s">
        <v>21</v>
      </c>
      <c r="C32" s="92">
        <f>Calculations!B34</f>
        <v>20.961373825183554</v>
      </c>
      <c r="D32" s="73"/>
      <c r="E32" s="73"/>
      <c r="F32" s="73"/>
    </row>
    <row r="33" spans="1:8" ht="26.25" customHeight="1">
      <c r="A33" s="100"/>
      <c r="B33" s="91" t="s">
        <v>23</v>
      </c>
      <c r="C33" s="92">
        <f>Calculations!B35</f>
        <v>4.972643773226423</v>
      </c>
      <c r="D33" s="73"/>
      <c r="E33" s="73"/>
      <c r="F33" s="73"/>
      <c r="H33" s="93"/>
    </row>
    <row r="34" spans="1:8" ht="26.25" customHeight="1">
      <c r="A34" s="100"/>
      <c r="B34" s="91" t="s">
        <v>24</v>
      </c>
      <c r="C34" s="92">
        <f>Calculations!B36</f>
        <v>10.599907407407407</v>
      </c>
      <c r="D34" s="73"/>
      <c r="E34" s="73"/>
      <c r="F34" s="73"/>
      <c r="H34" s="93"/>
    </row>
    <row r="35" spans="1:8" ht="26.25" customHeight="1">
      <c r="A35" s="100"/>
      <c r="B35" s="91" t="s">
        <v>25</v>
      </c>
      <c r="C35" s="92">
        <f>Calculations!B37</f>
        <v>12.452407407407408</v>
      </c>
      <c r="D35" s="73"/>
      <c r="E35" s="73"/>
      <c r="F35" s="73"/>
      <c r="H35" s="93"/>
    </row>
    <row r="36" spans="1:8" ht="26.25" customHeight="1">
      <c r="A36" s="100"/>
      <c r="B36" s="94" t="s">
        <v>26</v>
      </c>
      <c r="C36" s="95">
        <f>Calculations!B38</f>
        <v>12.238240740740741</v>
      </c>
      <c r="D36" s="73"/>
      <c r="E36" s="73"/>
      <c r="F36" s="73"/>
    </row>
    <row r="37" spans="1:8" ht="18" customHeight="1">
      <c r="A37" s="70"/>
      <c r="C37" s="96"/>
      <c r="D37" s="3"/>
    </row>
    <row r="38" spans="1:8" ht="18" customHeight="1">
      <c r="A38" s="70"/>
      <c r="B38" s="4" t="s">
        <v>46</v>
      </c>
    </row>
    <row r="39" spans="1:8" ht="18" customHeight="1">
      <c r="A39" s="70"/>
      <c r="B39" s="5" t="s">
        <v>47</v>
      </c>
    </row>
    <row r="40" spans="1:8" ht="18" customHeight="1">
      <c r="A40" s="70"/>
      <c r="B40" s="5" t="s">
        <v>48</v>
      </c>
    </row>
    <row r="41" spans="1:8" ht="18" customHeight="1">
      <c r="A41" s="70"/>
      <c r="B41" s="5" t="s">
        <v>49</v>
      </c>
    </row>
    <row r="42" spans="1:8" ht="18" customHeight="1">
      <c r="A42" s="70"/>
    </row>
    <row r="43" spans="1:8" ht="18" customHeight="1">
      <c r="A43" s="70"/>
      <c r="B43" s="97" t="s">
        <v>50</v>
      </c>
    </row>
    <row r="44" spans="1:8" ht="18" customHeight="1">
      <c r="A44" s="70"/>
      <c r="B44" s="98" t="s">
        <v>51</v>
      </c>
    </row>
    <row r="45" spans="1:8" ht="18" customHeight="1">
      <c r="A45" s="70"/>
      <c r="B45" s="98" t="s">
        <v>52</v>
      </c>
    </row>
    <row r="46" spans="1:8" ht="18" customHeight="1">
      <c r="A46" s="70"/>
    </row>
    <row r="47" spans="1:8" ht="18" customHeight="1">
      <c r="A47" s="70"/>
    </row>
    <row r="48" spans="1:8" ht="18" customHeight="1">
      <c r="A48" s="70"/>
    </row>
    <row r="49" spans="1:1" ht="18" customHeight="1">
      <c r="A49" s="70"/>
    </row>
    <row r="50" spans="1:1" ht="18" customHeight="1">
      <c r="A50" s="70"/>
    </row>
    <row r="51" spans="1:1" ht="18" customHeight="1">
      <c r="A51" s="70"/>
    </row>
    <row r="52" spans="1:1" ht="18" customHeight="1">
      <c r="A52" s="70"/>
    </row>
    <row r="53" spans="1:1" ht="18" customHeight="1">
      <c r="A53" s="70"/>
    </row>
    <row r="54" spans="1:1" ht="18" customHeight="1">
      <c r="A54" s="70"/>
    </row>
    <row r="55" spans="1:1" ht="18" customHeight="1">
      <c r="A55" s="70"/>
    </row>
    <row r="56" spans="1:1" ht="18" customHeight="1">
      <c r="A56" s="70"/>
    </row>
    <row r="57" spans="1:1" ht="18" customHeight="1">
      <c r="A57" s="70"/>
    </row>
    <row r="58" spans="1:1" ht="18" customHeight="1">
      <c r="A58" s="70"/>
    </row>
    <row r="59" spans="1:1" ht="18" customHeight="1">
      <c r="A59" s="70"/>
    </row>
    <row r="60" spans="1:1" ht="18" customHeight="1">
      <c r="A60" s="70"/>
    </row>
    <row r="61" spans="1:1" ht="18" customHeight="1">
      <c r="A61" s="70"/>
    </row>
    <row r="62" spans="1:1" ht="18" customHeight="1">
      <c r="A62" s="70"/>
    </row>
    <row r="63" spans="1:1" ht="18" customHeight="1">
      <c r="A63" s="70"/>
    </row>
    <row r="64" spans="1:1" ht="18" customHeight="1">
      <c r="A64" s="70"/>
    </row>
    <row r="65" spans="1:1" ht="18" customHeight="1">
      <c r="A65" s="70"/>
    </row>
    <row r="66" spans="1:1" ht="18" customHeight="1">
      <c r="A66" s="70"/>
    </row>
    <row r="67" spans="1:1" ht="18" customHeight="1">
      <c r="A67" s="70"/>
    </row>
    <row r="68" spans="1:1" ht="18" customHeight="1">
      <c r="A68" s="70"/>
    </row>
    <row r="69" spans="1:1" ht="18" customHeight="1">
      <c r="A69" s="70"/>
    </row>
    <row r="70" spans="1:1" ht="18" customHeight="1">
      <c r="A70" s="70"/>
    </row>
    <row r="71" spans="1:1" ht="18" customHeight="1">
      <c r="A71" s="70"/>
    </row>
    <row r="72" spans="1:1" ht="18" customHeight="1">
      <c r="A72" s="70"/>
    </row>
    <row r="73" spans="1:1" ht="18" customHeight="1">
      <c r="A73" s="70"/>
    </row>
    <row r="74" spans="1:1" ht="18" customHeight="1">
      <c r="A74" s="70"/>
    </row>
    <row r="75" spans="1:1" ht="18" customHeight="1">
      <c r="A75" s="70"/>
    </row>
    <row r="76" spans="1:1" ht="18" customHeight="1">
      <c r="A76" s="70"/>
    </row>
    <row r="77" spans="1:1" ht="18" customHeight="1">
      <c r="A77" s="70"/>
    </row>
    <row r="78" spans="1:1" ht="18" customHeight="1">
      <c r="A78" s="70"/>
    </row>
    <row r="79" spans="1:1" ht="18" customHeight="1">
      <c r="A79" s="70"/>
    </row>
    <row r="80" spans="1:1" ht="18" customHeight="1">
      <c r="A80" s="70"/>
    </row>
    <row r="81" spans="1:1" ht="18" customHeight="1">
      <c r="A81" s="70"/>
    </row>
    <row r="82" spans="1:1" ht="18" customHeight="1">
      <c r="A82" s="70"/>
    </row>
    <row r="83" spans="1:1" ht="18" customHeight="1">
      <c r="A83" s="70"/>
    </row>
    <row r="84" spans="1:1" ht="18" customHeight="1">
      <c r="A84" s="70"/>
    </row>
    <row r="85" spans="1:1" ht="18" customHeight="1">
      <c r="A85" s="70"/>
    </row>
    <row r="86" spans="1:1" ht="18" customHeight="1">
      <c r="A86" s="70"/>
    </row>
    <row r="87" spans="1:1" ht="18" customHeight="1">
      <c r="A87" s="70"/>
    </row>
    <row r="88" spans="1:1" ht="18" customHeight="1">
      <c r="A88" s="70"/>
    </row>
    <row r="89" spans="1:1" ht="18" customHeight="1">
      <c r="A89" s="70"/>
    </row>
    <row r="90" spans="1:1" ht="18" customHeight="1">
      <c r="A90" s="70"/>
    </row>
    <row r="91" spans="1:1" ht="18" customHeight="1">
      <c r="A91" s="70"/>
    </row>
    <row r="92" spans="1:1" ht="18" customHeight="1">
      <c r="A92" s="70"/>
    </row>
    <row r="93" spans="1:1" ht="18" customHeight="1">
      <c r="A93" s="70"/>
    </row>
    <row r="94" spans="1:1" ht="18" customHeight="1">
      <c r="A94" s="70"/>
    </row>
    <row r="95" spans="1:1" ht="18" customHeight="1">
      <c r="A95" s="70"/>
    </row>
    <row r="96" spans="1:1" ht="18" customHeight="1">
      <c r="A96" s="70"/>
    </row>
    <row r="97" spans="1:1" ht="18" customHeight="1">
      <c r="A97" s="70"/>
    </row>
    <row r="98" spans="1:1" ht="18" customHeight="1">
      <c r="A98" s="70"/>
    </row>
    <row r="99" spans="1:1" ht="18" customHeight="1">
      <c r="A99" s="70"/>
    </row>
    <row r="100" spans="1:1" ht="18" customHeight="1">
      <c r="A100" s="70"/>
    </row>
    <row r="101" spans="1:1" ht="18" customHeight="1">
      <c r="A101" s="70"/>
    </row>
    <row r="102" spans="1:1" ht="18" customHeight="1">
      <c r="A102" s="70"/>
    </row>
    <row r="103" spans="1:1" ht="18" customHeight="1">
      <c r="A103" s="70"/>
    </row>
    <row r="104" spans="1:1" ht="18" customHeight="1">
      <c r="A104" s="70"/>
    </row>
    <row r="105" spans="1:1" ht="18" customHeight="1">
      <c r="A105" s="70"/>
    </row>
    <row r="106" spans="1:1" ht="18" customHeight="1">
      <c r="A106" s="70"/>
    </row>
    <row r="107" spans="1:1" ht="18" customHeight="1">
      <c r="A107" s="70"/>
    </row>
    <row r="108" spans="1:1" ht="18" customHeight="1">
      <c r="A108" s="70"/>
    </row>
    <row r="109" spans="1:1" ht="18" customHeight="1">
      <c r="A109" s="70"/>
    </row>
    <row r="110" spans="1:1" ht="18" customHeight="1">
      <c r="A110" s="70"/>
    </row>
    <row r="111" spans="1:1" ht="18" customHeight="1">
      <c r="A111" s="70"/>
    </row>
    <row r="112" spans="1:1" ht="18" customHeight="1">
      <c r="A112" s="70"/>
    </row>
    <row r="113" spans="1:1" ht="18" customHeight="1">
      <c r="A113" s="70"/>
    </row>
    <row r="114" spans="1:1" ht="18" customHeight="1">
      <c r="A114" s="70"/>
    </row>
    <row r="115" spans="1:1" ht="18" customHeight="1">
      <c r="A115" s="70"/>
    </row>
    <row r="116" spans="1:1" ht="18" customHeight="1">
      <c r="A116" s="70"/>
    </row>
    <row r="117" spans="1:1" ht="18" customHeight="1">
      <c r="A117" s="70"/>
    </row>
    <row r="118" spans="1:1" ht="18" customHeight="1">
      <c r="A118" s="70"/>
    </row>
    <row r="119" spans="1:1" ht="18" customHeight="1">
      <c r="A119" s="70"/>
    </row>
    <row r="120" spans="1:1" ht="18" customHeight="1">
      <c r="A120" s="70"/>
    </row>
    <row r="121" spans="1:1" ht="18" customHeight="1">
      <c r="A121" s="70"/>
    </row>
    <row r="122" spans="1:1" ht="18" customHeight="1">
      <c r="A122" s="70"/>
    </row>
    <row r="123" spans="1:1" ht="18" customHeight="1">
      <c r="A123" s="70"/>
    </row>
    <row r="124" spans="1:1" ht="18" customHeight="1">
      <c r="A124" s="70"/>
    </row>
    <row r="125" spans="1:1" ht="18" customHeight="1">
      <c r="A125" s="70"/>
    </row>
    <row r="126" spans="1:1" ht="18" customHeight="1">
      <c r="A126" s="70"/>
    </row>
    <row r="127" spans="1:1" ht="18" customHeight="1">
      <c r="A127" s="70"/>
    </row>
    <row r="128" spans="1:1" ht="18" customHeight="1">
      <c r="A128" s="70"/>
    </row>
    <row r="129" spans="1:1" ht="18" customHeight="1">
      <c r="A129" s="70"/>
    </row>
    <row r="130" spans="1:1" ht="18" customHeight="1">
      <c r="A130" s="70"/>
    </row>
    <row r="131" spans="1:1" ht="18" customHeight="1">
      <c r="A131" s="70"/>
    </row>
    <row r="132" spans="1:1" ht="18" customHeight="1">
      <c r="A132" s="70"/>
    </row>
    <row r="133" spans="1:1" ht="18" customHeight="1">
      <c r="A133" s="70"/>
    </row>
    <row r="134" spans="1:1" ht="18" customHeight="1">
      <c r="A134" s="70"/>
    </row>
    <row r="135" spans="1:1" ht="18" customHeight="1">
      <c r="A135" s="70"/>
    </row>
    <row r="136" spans="1:1" ht="18" customHeight="1">
      <c r="A136" s="70"/>
    </row>
    <row r="137" spans="1:1" ht="18" customHeight="1">
      <c r="A137" s="70"/>
    </row>
    <row r="138" spans="1:1" ht="18" customHeight="1">
      <c r="A138" s="70"/>
    </row>
    <row r="139" spans="1:1" ht="18" customHeight="1">
      <c r="A139" s="70"/>
    </row>
    <row r="140" spans="1:1" ht="18" customHeight="1">
      <c r="A140" s="70"/>
    </row>
    <row r="141" spans="1:1" ht="18" customHeight="1">
      <c r="A141" s="70"/>
    </row>
    <row r="142" spans="1:1" ht="18" customHeight="1">
      <c r="A142" s="70"/>
    </row>
    <row r="143" spans="1:1" ht="18" customHeight="1">
      <c r="A143" s="70"/>
    </row>
    <row r="144" spans="1:1" ht="18" customHeight="1">
      <c r="A144" s="70"/>
    </row>
    <row r="145" spans="1:1" ht="18" customHeight="1">
      <c r="A145" s="70"/>
    </row>
    <row r="146" spans="1:1" ht="18" customHeight="1">
      <c r="A146" s="70"/>
    </row>
    <row r="147" spans="1:1" ht="18" customHeight="1">
      <c r="A147" s="70"/>
    </row>
    <row r="148" spans="1:1" ht="18" customHeight="1">
      <c r="A148" s="70"/>
    </row>
    <row r="149" spans="1:1" ht="18" customHeight="1">
      <c r="A149" s="70"/>
    </row>
    <row r="150" spans="1:1" ht="18" customHeight="1">
      <c r="A150" s="70"/>
    </row>
    <row r="151" spans="1:1" ht="18" customHeight="1">
      <c r="A151" s="70"/>
    </row>
    <row r="152" spans="1:1" ht="18" customHeight="1">
      <c r="A152" s="70"/>
    </row>
    <row r="153" spans="1:1" ht="18" customHeight="1">
      <c r="A153" s="70"/>
    </row>
    <row r="154" spans="1:1" ht="18" customHeight="1">
      <c r="A154" s="70"/>
    </row>
    <row r="155" spans="1:1" ht="18" customHeight="1">
      <c r="A155" s="70"/>
    </row>
    <row r="156" spans="1:1" ht="18" customHeight="1">
      <c r="A156" s="70"/>
    </row>
    <row r="157" spans="1:1" ht="18" customHeight="1">
      <c r="A157" s="70"/>
    </row>
    <row r="158" spans="1:1" ht="18" customHeight="1">
      <c r="A158" s="70"/>
    </row>
    <row r="159" spans="1:1" ht="18" customHeight="1">
      <c r="A159" s="70"/>
    </row>
    <row r="160" spans="1:1" ht="18" customHeight="1">
      <c r="A160" s="70"/>
    </row>
    <row r="161" spans="1:1" ht="18" customHeight="1">
      <c r="A161" s="70"/>
    </row>
    <row r="162" spans="1:1" ht="18" customHeight="1">
      <c r="A162" s="70"/>
    </row>
    <row r="163" spans="1:1" ht="18" customHeight="1">
      <c r="A163" s="70"/>
    </row>
    <row r="164" spans="1:1" ht="18" customHeight="1">
      <c r="A164" s="70"/>
    </row>
    <row r="165" spans="1:1" ht="18" customHeight="1">
      <c r="A165" s="70"/>
    </row>
    <row r="166" spans="1:1" ht="18" customHeight="1">
      <c r="A166" s="70"/>
    </row>
    <row r="167" spans="1:1" ht="18" customHeight="1">
      <c r="A167" s="70"/>
    </row>
    <row r="168" spans="1:1" ht="18" customHeight="1">
      <c r="A168" s="70"/>
    </row>
    <row r="169" spans="1:1" ht="18" customHeight="1">
      <c r="A169" s="70"/>
    </row>
    <row r="170" spans="1:1" ht="18" customHeight="1">
      <c r="A170" s="70"/>
    </row>
    <row r="171" spans="1:1" ht="18" customHeight="1">
      <c r="A171" s="70"/>
    </row>
    <row r="172" spans="1:1" ht="18" customHeight="1">
      <c r="A172" s="70"/>
    </row>
    <row r="173" spans="1:1" ht="18" customHeight="1">
      <c r="A173" s="70"/>
    </row>
    <row r="174" spans="1:1" ht="18" customHeight="1">
      <c r="A174" s="70"/>
    </row>
    <row r="175" spans="1:1" ht="18" customHeight="1">
      <c r="A175" s="70"/>
    </row>
    <row r="176" spans="1:1" ht="18" customHeight="1">
      <c r="A176" s="70"/>
    </row>
    <row r="177" spans="1:1" ht="18" customHeight="1">
      <c r="A177" s="70"/>
    </row>
    <row r="178" spans="1:1" ht="18" customHeight="1">
      <c r="A178" s="70"/>
    </row>
    <row r="179" spans="1:1" ht="18" customHeight="1">
      <c r="A179" s="70"/>
    </row>
    <row r="180" spans="1:1" ht="18" customHeight="1">
      <c r="A180" s="70"/>
    </row>
    <row r="181" spans="1:1" ht="18" customHeight="1">
      <c r="A181" s="70"/>
    </row>
    <row r="182" spans="1:1" ht="18" customHeight="1">
      <c r="A182" s="70"/>
    </row>
    <row r="183" spans="1:1" ht="18" customHeight="1">
      <c r="A183" s="70"/>
    </row>
    <row r="184" spans="1:1" ht="18" customHeight="1">
      <c r="A184" s="70"/>
    </row>
    <row r="185" spans="1:1" ht="18" customHeight="1">
      <c r="A185" s="70"/>
    </row>
    <row r="186" spans="1:1" ht="18" customHeight="1">
      <c r="A186" s="70"/>
    </row>
    <row r="187" spans="1:1" ht="18" customHeight="1">
      <c r="A187" s="70"/>
    </row>
    <row r="188" spans="1:1" ht="18" customHeight="1">
      <c r="A188" s="70"/>
    </row>
    <row r="189" spans="1:1" ht="18" customHeight="1">
      <c r="A189" s="70"/>
    </row>
    <row r="190" spans="1:1" ht="18" customHeight="1">
      <c r="A190" s="70"/>
    </row>
    <row r="191" spans="1:1" ht="18" customHeight="1">
      <c r="A191" s="70"/>
    </row>
    <row r="192" spans="1:1" ht="18" customHeight="1">
      <c r="A192" s="70"/>
    </row>
    <row r="193" spans="1:1" ht="18" customHeight="1">
      <c r="A193" s="70"/>
    </row>
    <row r="194" spans="1:1" ht="18" customHeight="1">
      <c r="A194" s="70"/>
    </row>
    <row r="195" spans="1:1" ht="18" customHeight="1">
      <c r="A195" s="70"/>
    </row>
    <row r="196" spans="1:1" ht="18" customHeight="1">
      <c r="A196" s="70"/>
    </row>
    <row r="197" spans="1:1" ht="18" customHeight="1">
      <c r="A197" s="70"/>
    </row>
    <row r="198" spans="1:1" ht="18" customHeight="1">
      <c r="A198" s="70"/>
    </row>
    <row r="199" spans="1:1" ht="18" customHeight="1">
      <c r="A199" s="70"/>
    </row>
    <row r="200" spans="1:1" ht="18" customHeight="1">
      <c r="A200" s="70"/>
    </row>
    <row r="201" spans="1:1" ht="18" customHeight="1">
      <c r="A201" s="70"/>
    </row>
    <row r="202" spans="1:1" ht="18" customHeight="1">
      <c r="A202" s="70"/>
    </row>
    <row r="203" spans="1:1" ht="18" customHeight="1">
      <c r="A203" s="70"/>
    </row>
    <row r="204" spans="1:1" ht="18" customHeight="1">
      <c r="A204" s="70"/>
    </row>
    <row r="205" spans="1:1" ht="18" customHeight="1">
      <c r="A205" s="70"/>
    </row>
    <row r="206" spans="1:1" ht="18" customHeight="1">
      <c r="A206" s="70"/>
    </row>
    <row r="207" spans="1:1" ht="18" customHeight="1">
      <c r="A207" s="70"/>
    </row>
    <row r="208" spans="1:1" ht="18" customHeight="1">
      <c r="A208" s="70"/>
    </row>
    <row r="209" spans="1:1" ht="18" customHeight="1">
      <c r="A209" s="70"/>
    </row>
    <row r="210" spans="1:1" ht="18" customHeight="1">
      <c r="A210" s="70"/>
    </row>
    <row r="211" spans="1:1" ht="18" customHeight="1">
      <c r="A211" s="70"/>
    </row>
    <row r="212" spans="1:1" ht="18" customHeight="1">
      <c r="A212" s="70"/>
    </row>
    <row r="213" spans="1:1" ht="18" customHeight="1">
      <c r="A213" s="70"/>
    </row>
    <row r="214" spans="1:1" ht="18" customHeight="1">
      <c r="A214" s="70"/>
    </row>
    <row r="215" spans="1:1" ht="18" customHeight="1">
      <c r="A215" s="70"/>
    </row>
    <row r="216" spans="1:1" ht="18" customHeight="1">
      <c r="A216" s="70"/>
    </row>
    <row r="217" spans="1:1" ht="18" customHeight="1">
      <c r="A217" s="70"/>
    </row>
    <row r="218" spans="1:1" ht="18" customHeight="1">
      <c r="A218" s="70"/>
    </row>
    <row r="219" spans="1:1" ht="18" customHeight="1">
      <c r="A219" s="70"/>
    </row>
    <row r="220" spans="1:1" ht="18" customHeight="1">
      <c r="A220" s="70"/>
    </row>
    <row r="221" spans="1:1" ht="18" customHeight="1">
      <c r="A221" s="70"/>
    </row>
    <row r="222" spans="1:1" ht="18" customHeight="1">
      <c r="A222" s="70"/>
    </row>
    <row r="223" spans="1:1" ht="18" customHeight="1">
      <c r="A223" s="70"/>
    </row>
    <row r="224" spans="1:1" ht="18" customHeight="1">
      <c r="A224" s="70"/>
    </row>
    <row r="225" spans="1:1" ht="18" customHeight="1">
      <c r="A225" s="70"/>
    </row>
    <row r="226" spans="1:1" ht="18" customHeight="1">
      <c r="A226" s="70"/>
    </row>
    <row r="227" spans="1:1" ht="18" customHeight="1">
      <c r="A227" s="70"/>
    </row>
    <row r="228" spans="1:1" ht="18" customHeight="1">
      <c r="A228" s="70"/>
    </row>
    <row r="229" spans="1:1" ht="18" customHeight="1">
      <c r="A229" s="70"/>
    </row>
    <row r="230" spans="1:1" ht="18" customHeight="1">
      <c r="A230" s="70"/>
    </row>
    <row r="231" spans="1:1" ht="18" customHeight="1">
      <c r="A231" s="70"/>
    </row>
    <row r="232" spans="1:1" ht="18" customHeight="1">
      <c r="A232" s="70"/>
    </row>
    <row r="233" spans="1:1" ht="18" customHeight="1">
      <c r="A233" s="70"/>
    </row>
    <row r="234" spans="1:1" ht="18" customHeight="1">
      <c r="A234" s="70"/>
    </row>
    <row r="235" spans="1:1" ht="18" customHeight="1">
      <c r="A235" s="70"/>
    </row>
    <row r="236" spans="1:1" ht="18" customHeight="1">
      <c r="A236" s="70"/>
    </row>
    <row r="237" spans="1:1" ht="18" customHeight="1">
      <c r="A237" s="70"/>
    </row>
    <row r="238" spans="1:1" ht="18" customHeight="1">
      <c r="A238" s="70"/>
    </row>
    <row r="239" spans="1:1" ht="18" customHeight="1">
      <c r="A239" s="70"/>
    </row>
    <row r="240" spans="1:1" ht="18" customHeight="1">
      <c r="A240" s="70"/>
    </row>
    <row r="241" spans="1:1" ht="18" customHeight="1">
      <c r="A241" s="70"/>
    </row>
    <row r="242" spans="1:1" ht="18" customHeight="1">
      <c r="A242" s="70"/>
    </row>
    <row r="243" spans="1:1" ht="18" customHeight="1">
      <c r="A243" s="70"/>
    </row>
    <row r="244" spans="1:1" ht="18" customHeight="1">
      <c r="A244" s="70"/>
    </row>
    <row r="245" spans="1:1" ht="18" customHeight="1">
      <c r="A245" s="70"/>
    </row>
    <row r="246" spans="1:1" ht="18" customHeight="1">
      <c r="A246" s="70"/>
    </row>
    <row r="247" spans="1:1" ht="18" customHeight="1">
      <c r="A247" s="70"/>
    </row>
    <row r="248" spans="1:1" ht="18" customHeight="1">
      <c r="A248" s="70"/>
    </row>
    <row r="249" spans="1:1" ht="18" customHeight="1">
      <c r="A249" s="70"/>
    </row>
    <row r="250" spans="1:1" ht="18" customHeight="1">
      <c r="A250" s="70"/>
    </row>
    <row r="251" spans="1:1" ht="18" customHeight="1">
      <c r="A251" s="70"/>
    </row>
    <row r="252" spans="1:1" ht="18" customHeight="1">
      <c r="A252" s="70"/>
    </row>
    <row r="253" spans="1:1" ht="18" customHeight="1">
      <c r="A253" s="70"/>
    </row>
    <row r="254" spans="1:1" ht="18" customHeight="1">
      <c r="A254" s="70"/>
    </row>
    <row r="255" spans="1:1" ht="18" customHeight="1">
      <c r="A255" s="70"/>
    </row>
    <row r="256" spans="1:1" ht="18" customHeight="1">
      <c r="A256" s="70"/>
    </row>
    <row r="257" spans="1:1" ht="18" customHeight="1">
      <c r="A257" s="70"/>
    </row>
    <row r="258" spans="1:1" ht="18" customHeight="1">
      <c r="A258" s="70"/>
    </row>
    <row r="259" spans="1:1" ht="18" customHeight="1">
      <c r="A259" s="70"/>
    </row>
    <row r="260" spans="1:1" ht="18" customHeight="1">
      <c r="A260" s="70"/>
    </row>
    <row r="261" spans="1:1" ht="18" customHeight="1">
      <c r="A261" s="70"/>
    </row>
    <row r="262" spans="1:1" ht="18" customHeight="1">
      <c r="A262" s="70"/>
    </row>
    <row r="263" spans="1:1" ht="18" customHeight="1">
      <c r="A263" s="70"/>
    </row>
    <row r="264" spans="1:1" ht="18" customHeight="1">
      <c r="A264" s="70"/>
    </row>
    <row r="265" spans="1:1" ht="18" customHeight="1">
      <c r="A265" s="70"/>
    </row>
    <row r="266" spans="1:1" ht="18" customHeight="1">
      <c r="A266" s="70"/>
    </row>
    <row r="267" spans="1:1" ht="18" customHeight="1">
      <c r="A267" s="70"/>
    </row>
    <row r="268" spans="1:1" ht="18" customHeight="1">
      <c r="A268" s="70"/>
    </row>
    <row r="269" spans="1:1" ht="18" customHeight="1">
      <c r="A269" s="70"/>
    </row>
    <row r="270" spans="1:1" ht="18" customHeight="1">
      <c r="A270" s="70"/>
    </row>
    <row r="271" spans="1:1" ht="18" customHeight="1">
      <c r="A271" s="70"/>
    </row>
    <row r="272" spans="1:1" ht="18" customHeight="1">
      <c r="A272" s="70"/>
    </row>
    <row r="273" spans="1:1" ht="18" customHeight="1">
      <c r="A273" s="70"/>
    </row>
    <row r="274" spans="1:1" ht="18" customHeight="1">
      <c r="A274" s="70"/>
    </row>
    <row r="275" spans="1:1" ht="18" customHeight="1">
      <c r="A275" s="70"/>
    </row>
    <row r="276" spans="1:1" ht="18" customHeight="1">
      <c r="A276" s="70"/>
    </row>
    <row r="277" spans="1:1" ht="18" customHeight="1">
      <c r="A277" s="70"/>
    </row>
    <row r="278" spans="1:1" ht="18" customHeight="1">
      <c r="A278" s="70"/>
    </row>
    <row r="279" spans="1:1" ht="18" customHeight="1">
      <c r="A279" s="70"/>
    </row>
    <row r="280" spans="1:1" ht="18" customHeight="1">
      <c r="A280" s="70"/>
    </row>
    <row r="281" spans="1:1" ht="18" customHeight="1">
      <c r="A281" s="70"/>
    </row>
    <row r="282" spans="1:1" ht="18" customHeight="1">
      <c r="A282" s="70"/>
    </row>
    <row r="283" spans="1:1" ht="18" customHeight="1">
      <c r="A283" s="70"/>
    </row>
    <row r="284" spans="1:1" ht="18" customHeight="1">
      <c r="A284" s="70"/>
    </row>
    <row r="285" spans="1:1" ht="18" customHeight="1">
      <c r="A285" s="70"/>
    </row>
    <row r="286" spans="1:1" ht="18" customHeight="1">
      <c r="A286" s="70"/>
    </row>
    <row r="287" spans="1:1" ht="18" customHeight="1">
      <c r="A287" s="70"/>
    </row>
    <row r="288" spans="1:1" ht="18" customHeight="1">
      <c r="A288" s="70"/>
    </row>
    <row r="289" spans="1:1" ht="18" customHeight="1">
      <c r="A289" s="70"/>
    </row>
    <row r="290" spans="1:1" ht="18" customHeight="1">
      <c r="A290" s="70"/>
    </row>
    <row r="291" spans="1:1" ht="18" customHeight="1">
      <c r="A291" s="70"/>
    </row>
    <row r="292" spans="1:1" ht="18" customHeight="1">
      <c r="A292" s="70"/>
    </row>
    <row r="293" spans="1:1" ht="18" customHeight="1">
      <c r="A293" s="70"/>
    </row>
    <row r="294" spans="1:1" ht="18" customHeight="1">
      <c r="A294" s="70"/>
    </row>
    <row r="295" spans="1:1" ht="18" customHeight="1">
      <c r="A295" s="70"/>
    </row>
    <row r="296" spans="1:1" ht="18" customHeight="1">
      <c r="A296" s="70"/>
    </row>
    <row r="297" spans="1:1" ht="18" customHeight="1">
      <c r="A297" s="70"/>
    </row>
    <row r="298" spans="1:1" ht="18" customHeight="1">
      <c r="A298" s="70"/>
    </row>
    <row r="299" spans="1:1" ht="18" customHeight="1">
      <c r="A299" s="70"/>
    </row>
    <row r="300" spans="1:1" ht="18" customHeight="1">
      <c r="A300" s="70"/>
    </row>
    <row r="301" spans="1:1" ht="18" customHeight="1">
      <c r="A301" s="70"/>
    </row>
    <row r="302" spans="1:1" ht="18" customHeight="1">
      <c r="A302" s="70"/>
    </row>
    <row r="303" spans="1:1" ht="18" customHeight="1">
      <c r="A303" s="70"/>
    </row>
    <row r="304" spans="1:1" ht="18" customHeight="1">
      <c r="A304" s="70"/>
    </row>
    <row r="305" spans="1:1" ht="18" customHeight="1">
      <c r="A305" s="70"/>
    </row>
    <row r="306" spans="1:1" ht="18" customHeight="1">
      <c r="A306" s="70"/>
    </row>
    <row r="307" spans="1:1" ht="18" customHeight="1">
      <c r="A307" s="70"/>
    </row>
    <row r="308" spans="1:1" ht="18" customHeight="1">
      <c r="A308" s="70"/>
    </row>
    <row r="309" spans="1:1" ht="18" customHeight="1">
      <c r="A309" s="70"/>
    </row>
    <row r="310" spans="1:1" ht="18" customHeight="1">
      <c r="A310" s="70"/>
    </row>
    <row r="311" spans="1:1" ht="18" customHeight="1">
      <c r="A311" s="70"/>
    </row>
    <row r="312" spans="1:1" ht="18" customHeight="1">
      <c r="A312" s="70"/>
    </row>
    <row r="313" spans="1:1" ht="18" customHeight="1">
      <c r="A313" s="70"/>
    </row>
    <row r="314" spans="1:1" ht="18" customHeight="1">
      <c r="A314" s="70"/>
    </row>
    <row r="315" spans="1:1" ht="18" customHeight="1">
      <c r="A315" s="70"/>
    </row>
    <row r="316" spans="1:1" ht="18" customHeight="1">
      <c r="A316" s="70"/>
    </row>
    <row r="317" spans="1:1" ht="18" customHeight="1">
      <c r="A317" s="70"/>
    </row>
    <row r="318" spans="1:1" ht="18" customHeight="1">
      <c r="A318" s="70"/>
    </row>
    <row r="319" spans="1:1" ht="18" customHeight="1">
      <c r="A319" s="70"/>
    </row>
    <row r="320" spans="1:1" ht="18" customHeight="1">
      <c r="A320" s="70"/>
    </row>
    <row r="321" spans="1:1" ht="18" customHeight="1">
      <c r="A321" s="70"/>
    </row>
    <row r="322" spans="1:1" ht="18" customHeight="1">
      <c r="A322" s="70"/>
    </row>
    <row r="323" spans="1:1" ht="18" customHeight="1">
      <c r="A323" s="70"/>
    </row>
    <row r="324" spans="1:1" ht="18" customHeight="1">
      <c r="A324" s="70"/>
    </row>
    <row r="325" spans="1:1" ht="18" customHeight="1">
      <c r="A325" s="70"/>
    </row>
    <row r="326" spans="1:1" ht="18" customHeight="1">
      <c r="A326" s="70"/>
    </row>
    <row r="327" spans="1:1" ht="18" customHeight="1">
      <c r="A327" s="70"/>
    </row>
    <row r="328" spans="1:1" ht="18" customHeight="1">
      <c r="A328" s="70"/>
    </row>
    <row r="329" spans="1:1" ht="18" customHeight="1">
      <c r="A329" s="70"/>
    </row>
    <row r="330" spans="1:1" ht="18" customHeight="1">
      <c r="A330" s="70"/>
    </row>
    <row r="331" spans="1:1" ht="18" customHeight="1">
      <c r="A331" s="70"/>
    </row>
    <row r="332" spans="1:1" ht="18" customHeight="1">
      <c r="A332" s="70"/>
    </row>
    <row r="333" spans="1:1" ht="18" customHeight="1">
      <c r="A333" s="70"/>
    </row>
    <row r="334" spans="1:1" ht="18" customHeight="1">
      <c r="A334" s="70"/>
    </row>
    <row r="335" spans="1:1" ht="18" customHeight="1">
      <c r="A335" s="70"/>
    </row>
    <row r="336" spans="1:1" ht="18" customHeight="1">
      <c r="A336" s="70"/>
    </row>
    <row r="337" spans="1:1" ht="18" customHeight="1">
      <c r="A337" s="70"/>
    </row>
    <row r="338" spans="1:1" ht="18" customHeight="1">
      <c r="A338" s="70"/>
    </row>
    <row r="339" spans="1:1" ht="18" customHeight="1">
      <c r="A339" s="70"/>
    </row>
    <row r="340" spans="1:1" ht="18" customHeight="1">
      <c r="A340" s="70"/>
    </row>
    <row r="341" spans="1:1" ht="18" customHeight="1">
      <c r="A341" s="70"/>
    </row>
    <row r="342" spans="1:1" ht="18" customHeight="1">
      <c r="A342" s="70"/>
    </row>
    <row r="343" spans="1:1" ht="18" customHeight="1">
      <c r="A343" s="70"/>
    </row>
    <row r="344" spans="1:1" ht="18" customHeight="1">
      <c r="A344" s="70"/>
    </row>
    <row r="345" spans="1:1" ht="18" customHeight="1">
      <c r="A345" s="70"/>
    </row>
    <row r="346" spans="1:1" ht="18" customHeight="1">
      <c r="A346" s="70"/>
    </row>
    <row r="347" spans="1:1" ht="18" customHeight="1">
      <c r="A347" s="70"/>
    </row>
    <row r="348" spans="1:1" ht="18" customHeight="1">
      <c r="A348" s="70"/>
    </row>
    <row r="349" spans="1:1" ht="18" customHeight="1">
      <c r="A349" s="70"/>
    </row>
    <row r="350" spans="1:1" ht="18" customHeight="1">
      <c r="A350" s="70"/>
    </row>
    <row r="351" spans="1:1" ht="18" customHeight="1">
      <c r="A351" s="70"/>
    </row>
    <row r="352" spans="1:1" ht="18" customHeight="1">
      <c r="A352" s="70"/>
    </row>
    <row r="353" spans="1:1" ht="18" customHeight="1">
      <c r="A353" s="70"/>
    </row>
    <row r="354" spans="1:1" ht="18" customHeight="1">
      <c r="A354" s="70"/>
    </row>
    <row r="355" spans="1:1" ht="18" customHeight="1">
      <c r="A355" s="70"/>
    </row>
    <row r="356" spans="1:1" ht="18" customHeight="1">
      <c r="A356" s="70"/>
    </row>
    <row r="357" spans="1:1" ht="18" customHeight="1">
      <c r="A357" s="70"/>
    </row>
    <row r="358" spans="1:1" ht="18" customHeight="1">
      <c r="A358" s="70"/>
    </row>
    <row r="359" spans="1:1" ht="18" customHeight="1">
      <c r="A359" s="70"/>
    </row>
    <row r="360" spans="1:1" ht="18" customHeight="1">
      <c r="A360" s="70"/>
    </row>
    <row r="361" spans="1:1" ht="18" customHeight="1">
      <c r="A361" s="70"/>
    </row>
    <row r="362" spans="1:1" ht="18" customHeight="1">
      <c r="A362" s="70"/>
    </row>
    <row r="363" spans="1:1" ht="18" customHeight="1">
      <c r="A363" s="70"/>
    </row>
    <row r="364" spans="1:1" ht="18" customHeight="1">
      <c r="A364" s="70"/>
    </row>
    <row r="365" spans="1:1" ht="18" customHeight="1">
      <c r="A365" s="70"/>
    </row>
    <row r="366" spans="1:1" ht="18" customHeight="1">
      <c r="A366" s="70"/>
    </row>
    <row r="367" spans="1:1" ht="18" customHeight="1">
      <c r="A367" s="70"/>
    </row>
    <row r="368" spans="1:1" ht="18" customHeight="1">
      <c r="A368" s="70"/>
    </row>
    <row r="369" spans="1:1" ht="18" customHeight="1">
      <c r="A369" s="70"/>
    </row>
    <row r="370" spans="1:1" ht="18" customHeight="1">
      <c r="A370" s="70"/>
    </row>
    <row r="371" spans="1:1" ht="18" customHeight="1">
      <c r="A371" s="70"/>
    </row>
    <row r="372" spans="1:1" ht="18" customHeight="1">
      <c r="A372" s="70"/>
    </row>
    <row r="373" spans="1:1" ht="18" customHeight="1">
      <c r="A373" s="70"/>
    </row>
    <row r="374" spans="1:1" ht="18" customHeight="1">
      <c r="A374" s="70"/>
    </row>
    <row r="375" spans="1:1" ht="18" customHeight="1">
      <c r="A375" s="70"/>
    </row>
    <row r="376" spans="1:1" ht="18" customHeight="1">
      <c r="A376" s="70"/>
    </row>
    <row r="377" spans="1:1" ht="18" customHeight="1">
      <c r="A377" s="70"/>
    </row>
    <row r="378" spans="1:1" ht="18" customHeight="1">
      <c r="A378" s="70"/>
    </row>
    <row r="379" spans="1:1" ht="18" customHeight="1">
      <c r="A379" s="70"/>
    </row>
    <row r="380" spans="1:1" ht="18" customHeight="1">
      <c r="A380" s="70"/>
    </row>
    <row r="381" spans="1:1" ht="18" customHeight="1">
      <c r="A381" s="70"/>
    </row>
    <row r="382" spans="1:1" ht="18" customHeight="1">
      <c r="A382" s="70"/>
    </row>
    <row r="383" spans="1:1" ht="18" customHeight="1">
      <c r="A383" s="70"/>
    </row>
    <row r="384" spans="1:1" ht="18" customHeight="1">
      <c r="A384" s="70"/>
    </row>
    <row r="385" spans="1:1" ht="18" customHeight="1">
      <c r="A385" s="70"/>
    </row>
    <row r="386" spans="1:1" ht="18" customHeight="1">
      <c r="A386" s="70"/>
    </row>
    <row r="387" spans="1:1" ht="18" customHeight="1">
      <c r="A387" s="70"/>
    </row>
    <row r="388" spans="1:1" ht="18" customHeight="1">
      <c r="A388" s="70"/>
    </row>
    <row r="389" spans="1:1" ht="18" customHeight="1">
      <c r="A389" s="70"/>
    </row>
    <row r="390" spans="1:1" ht="18" customHeight="1">
      <c r="A390" s="70"/>
    </row>
    <row r="391" spans="1:1" ht="18" customHeight="1">
      <c r="A391" s="70"/>
    </row>
    <row r="392" spans="1:1" ht="18" customHeight="1">
      <c r="A392" s="70"/>
    </row>
    <row r="393" spans="1:1" ht="18" customHeight="1">
      <c r="A393" s="70"/>
    </row>
    <row r="394" spans="1:1" ht="18" customHeight="1">
      <c r="A394" s="70"/>
    </row>
    <row r="395" spans="1:1" ht="18" customHeight="1">
      <c r="A395" s="70"/>
    </row>
    <row r="396" spans="1:1" ht="18" customHeight="1">
      <c r="A396" s="70"/>
    </row>
    <row r="397" spans="1:1" ht="18" customHeight="1">
      <c r="A397" s="70"/>
    </row>
    <row r="398" spans="1:1" ht="18" customHeight="1">
      <c r="A398" s="70"/>
    </row>
    <row r="399" spans="1:1" ht="18" customHeight="1">
      <c r="A399" s="70"/>
    </row>
    <row r="400" spans="1:1" ht="18" customHeight="1">
      <c r="A400" s="70"/>
    </row>
    <row r="401" spans="1:1" ht="18" customHeight="1">
      <c r="A401" s="70"/>
    </row>
    <row r="402" spans="1:1" ht="18" customHeight="1">
      <c r="A402" s="70"/>
    </row>
    <row r="403" spans="1:1" ht="18" customHeight="1">
      <c r="A403" s="70"/>
    </row>
    <row r="404" spans="1:1" ht="18" customHeight="1">
      <c r="A404" s="70"/>
    </row>
    <row r="405" spans="1:1" ht="18" customHeight="1">
      <c r="A405" s="70"/>
    </row>
    <row r="406" spans="1:1" ht="18" customHeight="1">
      <c r="A406" s="70"/>
    </row>
    <row r="407" spans="1:1" ht="18" customHeight="1">
      <c r="A407" s="70"/>
    </row>
    <row r="408" spans="1:1" ht="18" customHeight="1">
      <c r="A408" s="70"/>
    </row>
    <row r="409" spans="1:1" ht="18" customHeight="1">
      <c r="A409" s="70"/>
    </row>
    <row r="410" spans="1:1" ht="18" customHeight="1">
      <c r="A410" s="70"/>
    </row>
    <row r="411" spans="1:1" ht="18" customHeight="1">
      <c r="A411" s="70"/>
    </row>
    <row r="412" spans="1:1" ht="18" customHeight="1">
      <c r="A412" s="70"/>
    </row>
    <row r="413" spans="1:1" ht="18" customHeight="1">
      <c r="A413" s="70"/>
    </row>
    <row r="414" spans="1:1" ht="18" customHeight="1">
      <c r="A414" s="70"/>
    </row>
    <row r="415" spans="1:1" ht="18" customHeight="1">
      <c r="A415" s="70"/>
    </row>
    <row r="416" spans="1:1" ht="18" customHeight="1">
      <c r="A416" s="70"/>
    </row>
    <row r="417" spans="1:1" ht="18" customHeight="1">
      <c r="A417" s="70"/>
    </row>
    <row r="418" spans="1:1" ht="18" customHeight="1">
      <c r="A418" s="70"/>
    </row>
    <row r="419" spans="1:1" ht="18" customHeight="1">
      <c r="A419" s="70"/>
    </row>
    <row r="420" spans="1:1" ht="18" customHeight="1">
      <c r="A420" s="70"/>
    </row>
    <row r="421" spans="1:1" ht="18" customHeight="1">
      <c r="A421" s="70"/>
    </row>
    <row r="422" spans="1:1" ht="18" customHeight="1">
      <c r="A422" s="70"/>
    </row>
    <row r="423" spans="1:1" ht="18" customHeight="1">
      <c r="A423" s="70"/>
    </row>
    <row r="424" spans="1:1" ht="18" customHeight="1">
      <c r="A424" s="70"/>
    </row>
    <row r="425" spans="1:1" ht="18" customHeight="1">
      <c r="A425" s="70"/>
    </row>
    <row r="426" spans="1:1" ht="18" customHeight="1">
      <c r="A426" s="70"/>
    </row>
    <row r="427" spans="1:1" ht="18" customHeight="1">
      <c r="A427" s="70"/>
    </row>
    <row r="428" spans="1:1" ht="18" customHeight="1">
      <c r="A428" s="70"/>
    </row>
    <row r="429" spans="1:1" ht="18" customHeight="1">
      <c r="A429" s="70"/>
    </row>
    <row r="430" spans="1:1" ht="18" customHeight="1">
      <c r="A430" s="70"/>
    </row>
    <row r="431" spans="1:1" ht="18" customHeight="1">
      <c r="A431" s="70"/>
    </row>
    <row r="432" spans="1:1" ht="18" customHeight="1">
      <c r="A432" s="70"/>
    </row>
    <row r="433" spans="1:1" ht="18" customHeight="1">
      <c r="A433" s="70"/>
    </row>
    <row r="434" spans="1:1" ht="18" customHeight="1">
      <c r="A434" s="70"/>
    </row>
    <row r="435" spans="1:1" ht="18" customHeight="1">
      <c r="A435" s="70"/>
    </row>
    <row r="436" spans="1:1" ht="18" customHeight="1">
      <c r="A436" s="70"/>
    </row>
    <row r="437" spans="1:1" ht="18" customHeight="1">
      <c r="A437" s="70"/>
    </row>
    <row r="438" spans="1:1" ht="18" customHeight="1">
      <c r="A438" s="70"/>
    </row>
    <row r="439" spans="1:1" ht="18" customHeight="1">
      <c r="A439" s="70"/>
    </row>
    <row r="440" spans="1:1" ht="18" customHeight="1">
      <c r="A440" s="70"/>
    </row>
    <row r="441" spans="1:1" ht="18" customHeight="1">
      <c r="A441" s="70"/>
    </row>
    <row r="442" spans="1:1" ht="18" customHeight="1">
      <c r="A442" s="70"/>
    </row>
    <row r="443" spans="1:1" ht="18" customHeight="1">
      <c r="A443" s="70"/>
    </row>
    <row r="444" spans="1:1" ht="18" customHeight="1">
      <c r="A444" s="70"/>
    </row>
    <row r="445" spans="1:1" ht="18" customHeight="1">
      <c r="A445" s="70"/>
    </row>
    <row r="446" spans="1:1" ht="18" customHeight="1">
      <c r="A446" s="70"/>
    </row>
    <row r="447" spans="1:1" ht="18" customHeight="1">
      <c r="A447" s="70"/>
    </row>
    <row r="448" spans="1:1" ht="18" customHeight="1">
      <c r="A448" s="70"/>
    </row>
    <row r="449" spans="1:1" ht="18" customHeight="1">
      <c r="A449" s="70"/>
    </row>
    <row r="450" spans="1:1" ht="18" customHeight="1">
      <c r="A450" s="70"/>
    </row>
    <row r="451" spans="1:1" ht="18" customHeight="1">
      <c r="A451" s="70"/>
    </row>
    <row r="452" spans="1:1" ht="18" customHeight="1">
      <c r="A452" s="70"/>
    </row>
    <row r="453" spans="1:1" ht="18" customHeight="1">
      <c r="A453" s="70"/>
    </row>
    <row r="454" spans="1:1" ht="18" customHeight="1">
      <c r="A454" s="70"/>
    </row>
    <row r="455" spans="1:1" ht="18" customHeight="1">
      <c r="A455" s="70"/>
    </row>
    <row r="456" spans="1:1" ht="18" customHeight="1">
      <c r="A456" s="70"/>
    </row>
    <row r="457" spans="1:1" ht="18" customHeight="1">
      <c r="A457" s="70"/>
    </row>
    <row r="458" spans="1:1" ht="18" customHeight="1">
      <c r="A458" s="70"/>
    </row>
    <row r="459" spans="1:1" ht="18" customHeight="1">
      <c r="A459" s="70"/>
    </row>
    <row r="460" spans="1:1" ht="18" customHeight="1">
      <c r="A460" s="70"/>
    </row>
    <row r="461" spans="1:1" ht="18" customHeight="1">
      <c r="A461" s="70"/>
    </row>
    <row r="462" spans="1:1" ht="18" customHeight="1">
      <c r="A462" s="70"/>
    </row>
    <row r="463" spans="1:1" ht="18" customHeight="1">
      <c r="A463" s="70"/>
    </row>
    <row r="464" spans="1:1" ht="18" customHeight="1">
      <c r="A464" s="70"/>
    </row>
    <row r="465" spans="1:1" ht="18" customHeight="1">
      <c r="A465" s="70"/>
    </row>
    <row r="466" spans="1:1" ht="18" customHeight="1">
      <c r="A466" s="70"/>
    </row>
    <row r="467" spans="1:1" ht="18" customHeight="1">
      <c r="A467" s="70"/>
    </row>
    <row r="468" spans="1:1" ht="18" customHeight="1">
      <c r="A468" s="70"/>
    </row>
    <row r="469" spans="1:1" ht="18" customHeight="1">
      <c r="A469" s="70"/>
    </row>
    <row r="470" spans="1:1" ht="18" customHeight="1">
      <c r="A470" s="70"/>
    </row>
    <row r="471" spans="1:1" ht="18" customHeight="1">
      <c r="A471" s="70"/>
    </row>
    <row r="472" spans="1:1" ht="18" customHeight="1">
      <c r="A472" s="70"/>
    </row>
    <row r="473" spans="1:1" ht="18" customHeight="1">
      <c r="A473" s="70"/>
    </row>
    <row r="474" spans="1:1" ht="18" customHeight="1">
      <c r="A474" s="70"/>
    </row>
    <row r="475" spans="1:1" ht="18" customHeight="1">
      <c r="A475" s="70"/>
    </row>
    <row r="476" spans="1:1" ht="18" customHeight="1">
      <c r="A476" s="70"/>
    </row>
    <row r="477" spans="1:1" ht="18" customHeight="1">
      <c r="A477" s="70"/>
    </row>
    <row r="478" spans="1:1" ht="18" customHeight="1">
      <c r="A478" s="70"/>
    </row>
    <row r="479" spans="1:1" ht="18" customHeight="1">
      <c r="A479" s="70"/>
    </row>
    <row r="480" spans="1:1" ht="18" customHeight="1">
      <c r="A480" s="70"/>
    </row>
    <row r="481" spans="1:1" ht="18" customHeight="1">
      <c r="A481" s="70"/>
    </row>
    <row r="482" spans="1:1" ht="18" customHeight="1">
      <c r="A482" s="70"/>
    </row>
    <row r="483" spans="1:1" ht="18" customHeight="1">
      <c r="A483" s="70"/>
    </row>
    <row r="484" spans="1:1" ht="18" customHeight="1">
      <c r="A484" s="70"/>
    </row>
    <row r="485" spans="1:1" ht="18" customHeight="1">
      <c r="A485" s="70"/>
    </row>
    <row r="486" spans="1:1" ht="18" customHeight="1">
      <c r="A486" s="70"/>
    </row>
    <row r="487" spans="1:1" ht="18" customHeight="1">
      <c r="A487" s="70"/>
    </row>
    <row r="488" spans="1:1" ht="18" customHeight="1">
      <c r="A488" s="70"/>
    </row>
    <row r="489" spans="1:1" ht="18" customHeight="1">
      <c r="A489" s="70"/>
    </row>
    <row r="490" spans="1:1" ht="18" customHeight="1">
      <c r="A490" s="70"/>
    </row>
    <row r="491" spans="1:1" ht="18" customHeight="1">
      <c r="A491" s="70"/>
    </row>
    <row r="492" spans="1:1" ht="18" customHeight="1">
      <c r="A492" s="70"/>
    </row>
    <row r="493" spans="1:1" ht="18" customHeight="1">
      <c r="A493" s="70"/>
    </row>
    <row r="494" spans="1:1" ht="18" customHeight="1">
      <c r="A494" s="70"/>
    </row>
    <row r="495" spans="1:1" ht="18" customHeight="1">
      <c r="A495" s="70"/>
    </row>
    <row r="496" spans="1:1" ht="18" customHeight="1">
      <c r="A496" s="70"/>
    </row>
    <row r="497" spans="1:1" ht="18" customHeight="1">
      <c r="A497" s="70"/>
    </row>
    <row r="498" spans="1:1" ht="18" customHeight="1">
      <c r="A498" s="70"/>
    </row>
    <row r="499" spans="1:1" ht="18" customHeight="1">
      <c r="A499" s="70"/>
    </row>
    <row r="500" spans="1:1" ht="18" customHeight="1">
      <c r="A500" s="70"/>
    </row>
    <row r="501" spans="1:1" ht="18" customHeight="1">
      <c r="A501" s="70"/>
    </row>
    <row r="502" spans="1:1" ht="18" customHeight="1">
      <c r="A502" s="70"/>
    </row>
    <row r="503" spans="1:1" ht="18" customHeight="1">
      <c r="A503" s="70"/>
    </row>
    <row r="504" spans="1:1" ht="18" customHeight="1">
      <c r="A504" s="70"/>
    </row>
    <row r="505" spans="1:1" ht="18" customHeight="1">
      <c r="A505" s="70"/>
    </row>
    <row r="506" spans="1:1" ht="18" customHeight="1">
      <c r="A506" s="70"/>
    </row>
    <row r="507" spans="1:1" ht="18" customHeight="1">
      <c r="A507" s="70"/>
    </row>
    <row r="508" spans="1:1" ht="18" customHeight="1">
      <c r="A508" s="70"/>
    </row>
    <row r="509" spans="1:1" ht="18" customHeight="1">
      <c r="A509" s="70"/>
    </row>
    <row r="510" spans="1:1" ht="18" customHeight="1">
      <c r="A510" s="70"/>
    </row>
    <row r="511" spans="1:1" ht="18" customHeight="1">
      <c r="A511" s="70"/>
    </row>
    <row r="512" spans="1:1" ht="18" customHeight="1">
      <c r="A512" s="70"/>
    </row>
    <row r="513" spans="1:1" ht="18" customHeight="1">
      <c r="A513" s="70"/>
    </row>
    <row r="514" spans="1:1" ht="18" customHeight="1">
      <c r="A514" s="70"/>
    </row>
    <row r="515" spans="1:1" ht="18" customHeight="1">
      <c r="A515" s="70"/>
    </row>
    <row r="516" spans="1:1" ht="18" customHeight="1">
      <c r="A516" s="70"/>
    </row>
    <row r="517" spans="1:1" ht="18" customHeight="1">
      <c r="A517" s="70"/>
    </row>
    <row r="518" spans="1:1" ht="18" customHeight="1">
      <c r="A518" s="70"/>
    </row>
    <row r="519" spans="1:1" ht="18" customHeight="1">
      <c r="A519" s="70"/>
    </row>
    <row r="520" spans="1:1" ht="18" customHeight="1">
      <c r="A520" s="70"/>
    </row>
    <row r="521" spans="1:1" ht="18" customHeight="1">
      <c r="A521" s="70"/>
    </row>
    <row r="522" spans="1:1" ht="18" customHeight="1">
      <c r="A522" s="70"/>
    </row>
    <row r="523" spans="1:1" ht="18" customHeight="1">
      <c r="A523" s="70"/>
    </row>
    <row r="524" spans="1:1" ht="18" customHeight="1">
      <c r="A524" s="70"/>
    </row>
    <row r="525" spans="1:1" ht="18" customHeight="1">
      <c r="A525" s="70"/>
    </row>
    <row r="526" spans="1:1" ht="18" customHeight="1">
      <c r="A526" s="70"/>
    </row>
    <row r="527" spans="1:1" ht="18" customHeight="1">
      <c r="A527" s="70"/>
    </row>
    <row r="528" spans="1:1" ht="18" customHeight="1">
      <c r="A528" s="70"/>
    </row>
    <row r="529" spans="1:1" ht="18" customHeight="1">
      <c r="A529" s="70"/>
    </row>
    <row r="530" spans="1:1" ht="18" customHeight="1">
      <c r="A530" s="70"/>
    </row>
    <row r="531" spans="1:1" ht="18" customHeight="1">
      <c r="A531" s="70"/>
    </row>
    <row r="532" spans="1:1" ht="18" customHeight="1">
      <c r="A532" s="70"/>
    </row>
    <row r="533" spans="1:1" ht="18" customHeight="1">
      <c r="A533" s="70"/>
    </row>
    <row r="534" spans="1:1" ht="18" customHeight="1">
      <c r="A534" s="70"/>
    </row>
    <row r="535" spans="1:1" ht="18" customHeight="1">
      <c r="A535" s="70"/>
    </row>
    <row r="536" spans="1:1" ht="18" customHeight="1">
      <c r="A536" s="70"/>
    </row>
    <row r="537" spans="1:1" ht="18" customHeight="1">
      <c r="A537" s="70"/>
    </row>
    <row r="538" spans="1:1" ht="18" customHeight="1">
      <c r="A538" s="70"/>
    </row>
    <row r="539" spans="1:1" ht="18" customHeight="1">
      <c r="A539" s="70"/>
    </row>
    <row r="540" spans="1:1" ht="18" customHeight="1">
      <c r="A540" s="70"/>
    </row>
    <row r="541" spans="1:1" ht="18" customHeight="1">
      <c r="A541" s="70"/>
    </row>
    <row r="542" spans="1:1" ht="18" customHeight="1">
      <c r="A542" s="70"/>
    </row>
    <row r="543" spans="1:1" ht="18" customHeight="1">
      <c r="A543" s="70"/>
    </row>
    <row r="544" spans="1:1" ht="18" customHeight="1">
      <c r="A544" s="70"/>
    </row>
    <row r="545" spans="1:1" ht="18" customHeight="1">
      <c r="A545" s="70"/>
    </row>
    <row r="546" spans="1:1" ht="18" customHeight="1">
      <c r="A546" s="70"/>
    </row>
    <row r="547" spans="1:1" ht="18" customHeight="1">
      <c r="A547" s="70"/>
    </row>
    <row r="548" spans="1:1" ht="18" customHeight="1">
      <c r="A548" s="70"/>
    </row>
    <row r="549" spans="1:1" ht="18" customHeight="1">
      <c r="A549" s="70"/>
    </row>
    <row r="550" spans="1:1" ht="18" customHeight="1">
      <c r="A550" s="70"/>
    </row>
    <row r="551" spans="1:1" ht="18" customHeight="1">
      <c r="A551" s="70"/>
    </row>
    <row r="552" spans="1:1" ht="18" customHeight="1">
      <c r="A552" s="70"/>
    </row>
    <row r="553" spans="1:1" ht="18" customHeight="1">
      <c r="A553" s="70"/>
    </row>
    <row r="554" spans="1:1" ht="18" customHeight="1">
      <c r="A554" s="70"/>
    </row>
    <row r="555" spans="1:1" ht="18" customHeight="1">
      <c r="A555" s="70"/>
    </row>
    <row r="556" spans="1:1" ht="18" customHeight="1">
      <c r="A556" s="70"/>
    </row>
    <row r="557" spans="1:1" ht="18" customHeight="1">
      <c r="A557" s="70"/>
    </row>
    <row r="558" spans="1:1" ht="18" customHeight="1">
      <c r="A558" s="70"/>
    </row>
    <row r="559" spans="1:1" ht="18" customHeight="1">
      <c r="A559" s="70"/>
    </row>
    <row r="560" spans="1:1" ht="18" customHeight="1">
      <c r="A560" s="70"/>
    </row>
    <row r="561" spans="1:1" ht="18" customHeight="1">
      <c r="A561" s="70"/>
    </row>
    <row r="562" spans="1:1" ht="18" customHeight="1">
      <c r="A562" s="70"/>
    </row>
    <row r="563" spans="1:1" ht="18" customHeight="1">
      <c r="A563" s="70"/>
    </row>
    <row r="564" spans="1:1" ht="18" customHeight="1">
      <c r="A564" s="70"/>
    </row>
    <row r="565" spans="1:1" ht="18" customHeight="1">
      <c r="A565" s="70"/>
    </row>
    <row r="566" spans="1:1" ht="18" customHeight="1">
      <c r="A566" s="70"/>
    </row>
    <row r="567" spans="1:1" ht="18" customHeight="1">
      <c r="A567" s="70"/>
    </row>
    <row r="568" spans="1:1" ht="18" customHeight="1">
      <c r="A568" s="70"/>
    </row>
    <row r="569" spans="1:1" ht="18" customHeight="1">
      <c r="A569" s="70"/>
    </row>
    <row r="570" spans="1:1" ht="18" customHeight="1">
      <c r="A570" s="70"/>
    </row>
    <row r="571" spans="1:1" ht="18" customHeight="1">
      <c r="A571" s="70"/>
    </row>
    <row r="572" spans="1:1" ht="18" customHeight="1">
      <c r="A572" s="70"/>
    </row>
    <row r="573" spans="1:1" ht="18" customHeight="1">
      <c r="A573" s="70"/>
    </row>
    <row r="574" spans="1:1" ht="18" customHeight="1">
      <c r="A574" s="70"/>
    </row>
    <row r="575" spans="1:1" ht="18" customHeight="1">
      <c r="A575" s="70"/>
    </row>
    <row r="576" spans="1:1" ht="18" customHeight="1">
      <c r="A576" s="70"/>
    </row>
    <row r="577" spans="1:1" ht="18" customHeight="1">
      <c r="A577" s="70"/>
    </row>
    <row r="578" spans="1:1" ht="18" customHeight="1">
      <c r="A578" s="70"/>
    </row>
    <row r="579" spans="1:1" ht="18" customHeight="1">
      <c r="A579" s="70"/>
    </row>
    <row r="580" spans="1:1" ht="18" customHeight="1">
      <c r="A580" s="70"/>
    </row>
    <row r="581" spans="1:1" ht="18" customHeight="1">
      <c r="A581" s="70"/>
    </row>
    <row r="582" spans="1:1" ht="18" customHeight="1">
      <c r="A582" s="70"/>
    </row>
    <row r="583" spans="1:1" ht="18" customHeight="1">
      <c r="A583" s="70"/>
    </row>
    <row r="584" spans="1:1" ht="18" customHeight="1">
      <c r="A584" s="70"/>
    </row>
    <row r="585" spans="1:1" ht="18" customHeight="1">
      <c r="A585" s="70"/>
    </row>
    <row r="586" spans="1:1" ht="18" customHeight="1">
      <c r="A586" s="70"/>
    </row>
    <row r="587" spans="1:1" ht="18" customHeight="1">
      <c r="A587" s="70"/>
    </row>
    <row r="588" spans="1:1" ht="18" customHeight="1">
      <c r="A588" s="70"/>
    </row>
    <row r="589" spans="1:1" ht="18" customHeight="1">
      <c r="A589" s="70"/>
    </row>
    <row r="590" spans="1:1" ht="18" customHeight="1">
      <c r="A590" s="70"/>
    </row>
    <row r="591" spans="1:1" ht="18" customHeight="1">
      <c r="A591" s="70"/>
    </row>
    <row r="592" spans="1:1" ht="18" customHeight="1">
      <c r="A592" s="70"/>
    </row>
    <row r="593" spans="1:1" ht="18" customHeight="1">
      <c r="A593" s="70"/>
    </row>
    <row r="594" spans="1:1" ht="18" customHeight="1">
      <c r="A594" s="70"/>
    </row>
    <row r="595" spans="1:1" ht="18" customHeight="1">
      <c r="A595" s="70"/>
    </row>
    <row r="596" spans="1:1" ht="18" customHeight="1">
      <c r="A596" s="70"/>
    </row>
    <row r="597" spans="1:1" ht="18" customHeight="1">
      <c r="A597" s="70"/>
    </row>
    <row r="598" spans="1:1" ht="18" customHeight="1">
      <c r="A598" s="70"/>
    </row>
    <row r="599" spans="1:1" ht="18" customHeight="1">
      <c r="A599" s="70"/>
    </row>
    <row r="600" spans="1:1" ht="18" customHeight="1">
      <c r="A600" s="70"/>
    </row>
    <row r="601" spans="1:1" ht="18" customHeight="1">
      <c r="A601" s="70"/>
    </row>
    <row r="602" spans="1:1" ht="18" customHeight="1">
      <c r="A602" s="70"/>
    </row>
    <row r="603" spans="1:1" ht="18" customHeight="1">
      <c r="A603" s="70"/>
    </row>
    <row r="604" spans="1:1" ht="18" customHeight="1">
      <c r="A604" s="70"/>
    </row>
    <row r="605" spans="1:1" ht="18" customHeight="1">
      <c r="A605" s="70"/>
    </row>
    <row r="606" spans="1:1" ht="18" customHeight="1">
      <c r="A606" s="70"/>
    </row>
    <row r="607" spans="1:1" ht="18" customHeight="1">
      <c r="A607" s="70"/>
    </row>
    <row r="608" spans="1:1" ht="18" customHeight="1">
      <c r="A608" s="70"/>
    </row>
    <row r="609" spans="1:1" ht="18" customHeight="1">
      <c r="A609" s="70"/>
    </row>
    <row r="610" spans="1:1" ht="18" customHeight="1">
      <c r="A610" s="70"/>
    </row>
    <row r="611" spans="1:1" ht="18" customHeight="1">
      <c r="A611" s="70"/>
    </row>
    <row r="612" spans="1:1" ht="18" customHeight="1">
      <c r="A612" s="70"/>
    </row>
    <row r="613" spans="1:1" ht="18" customHeight="1">
      <c r="A613" s="70"/>
    </row>
    <row r="614" spans="1:1" ht="18" customHeight="1">
      <c r="A614" s="70"/>
    </row>
    <row r="615" spans="1:1" ht="18" customHeight="1">
      <c r="A615" s="70"/>
    </row>
    <row r="616" spans="1:1" ht="18" customHeight="1">
      <c r="A616" s="70"/>
    </row>
    <row r="617" spans="1:1" ht="18" customHeight="1">
      <c r="A617" s="70"/>
    </row>
    <row r="618" spans="1:1" ht="18" customHeight="1">
      <c r="A618" s="70"/>
    </row>
    <row r="619" spans="1:1" ht="18" customHeight="1">
      <c r="A619" s="70"/>
    </row>
    <row r="620" spans="1:1" ht="18" customHeight="1">
      <c r="A620" s="70"/>
    </row>
    <row r="621" spans="1:1" ht="18" customHeight="1">
      <c r="A621" s="70"/>
    </row>
    <row r="622" spans="1:1" ht="18" customHeight="1">
      <c r="A622" s="70"/>
    </row>
    <row r="623" spans="1:1" ht="18" customHeight="1">
      <c r="A623" s="70"/>
    </row>
    <row r="624" spans="1:1" ht="18" customHeight="1">
      <c r="A624" s="70"/>
    </row>
    <row r="625" spans="1:1" ht="18" customHeight="1">
      <c r="A625" s="70"/>
    </row>
    <row r="626" spans="1:1" ht="18" customHeight="1">
      <c r="A626" s="70"/>
    </row>
    <row r="627" spans="1:1" ht="18" customHeight="1">
      <c r="A627" s="70"/>
    </row>
    <row r="628" spans="1:1" ht="18" customHeight="1">
      <c r="A628" s="70"/>
    </row>
    <row r="629" spans="1:1" ht="18" customHeight="1">
      <c r="A629" s="70"/>
    </row>
    <row r="630" spans="1:1" ht="18" customHeight="1">
      <c r="A630" s="70"/>
    </row>
    <row r="631" spans="1:1" ht="18" customHeight="1">
      <c r="A631" s="70"/>
    </row>
    <row r="632" spans="1:1" ht="18" customHeight="1">
      <c r="A632" s="70"/>
    </row>
    <row r="633" spans="1:1" ht="18" customHeight="1">
      <c r="A633" s="70"/>
    </row>
    <row r="634" spans="1:1" ht="18" customHeight="1">
      <c r="A634" s="70"/>
    </row>
    <row r="635" spans="1:1" ht="18" customHeight="1">
      <c r="A635" s="70"/>
    </row>
    <row r="636" spans="1:1" ht="18" customHeight="1">
      <c r="A636" s="70"/>
    </row>
    <row r="637" spans="1:1" ht="18" customHeight="1">
      <c r="A637" s="70"/>
    </row>
    <row r="638" spans="1:1" ht="18" customHeight="1">
      <c r="A638" s="70"/>
    </row>
    <row r="639" spans="1:1" ht="18" customHeight="1">
      <c r="A639" s="70"/>
    </row>
    <row r="640" spans="1:1" ht="18" customHeight="1">
      <c r="A640" s="70"/>
    </row>
    <row r="641" spans="1:1" ht="18" customHeight="1">
      <c r="A641" s="70"/>
    </row>
    <row r="642" spans="1:1" ht="18" customHeight="1">
      <c r="A642" s="70"/>
    </row>
    <row r="643" spans="1:1" ht="18" customHeight="1">
      <c r="A643" s="70"/>
    </row>
    <row r="644" spans="1:1" ht="18" customHeight="1">
      <c r="A644" s="70"/>
    </row>
    <row r="645" spans="1:1" ht="18" customHeight="1">
      <c r="A645" s="70"/>
    </row>
    <row r="646" spans="1:1" ht="18" customHeight="1">
      <c r="A646" s="70"/>
    </row>
    <row r="647" spans="1:1" ht="18" customHeight="1">
      <c r="A647" s="70"/>
    </row>
    <row r="648" spans="1:1" ht="18" customHeight="1">
      <c r="A648" s="70"/>
    </row>
    <row r="649" spans="1:1" ht="18" customHeight="1">
      <c r="A649" s="70"/>
    </row>
    <row r="650" spans="1:1" ht="18" customHeight="1">
      <c r="A650" s="70"/>
    </row>
    <row r="651" spans="1:1" ht="18" customHeight="1">
      <c r="A651" s="70"/>
    </row>
    <row r="652" spans="1:1" ht="18" customHeight="1">
      <c r="A652" s="70"/>
    </row>
    <row r="653" spans="1:1" ht="18" customHeight="1">
      <c r="A653" s="70"/>
    </row>
    <row r="654" spans="1:1" ht="18" customHeight="1">
      <c r="A654" s="70"/>
    </row>
    <row r="655" spans="1:1" ht="18" customHeight="1">
      <c r="A655" s="70"/>
    </row>
    <row r="656" spans="1:1" ht="18" customHeight="1">
      <c r="A656" s="70"/>
    </row>
    <row r="657" spans="1:1" ht="18" customHeight="1">
      <c r="A657" s="70"/>
    </row>
    <row r="658" spans="1:1" ht="18" customHeight="1">
      <c r="A658" s="70"/>
    </row>
    <row r="659" spans="1:1" ht="18" customHeight="1">
      <c r="A659" s="70"/>
    </row>
    <row r="660" spans="1:1" ht="18" customHeight="1">
      <c r="A660" s="70"/>
    </row>
    <row r="661" spans="1:1" ht="18" customHeight="1">
      <c r="A661" s="70"/>
    </row>
    <row r="662" spans="1:1" ht="18" customHeight="1">
      <c r="A662" s="70"/>
    </row>
    <row r="663" spans="1:1" ht="18" customHeight="1">
      <c r="A663" s="70"/>
    </row>
    <row r="664" spans="1:1" ht="18" customHeight="1">
      <c r="A664" s="70"/>
    </row>
    <row r="665" spans="1:1" ht="18" customHeight="1">
      <c r="A665" s="70"/>
    </row>
    <row r="666" spans="1:1" ht="18" customHeight="1">
      <c r="A666" s="70"/>
    </row>
    <row r="667" spans="1:1" ht="18" customHeight="1">
      <c r="A667" s="70"/>
    </row>
    <row r="668" spans="1:1" ht="18" customHeight="1">
      <c r="A668" s="70"/>
    </row>
    <row r="669" spans="1:1" ht="18" customHeight="1">
      <c r="A669" s="70"/>
    </row>
    <row r="670" spans="1:1" ht="18" customHeight="1">
      <c r="A670" s="70"/>
    </row>
    <row r="671" spans="1:1" ht="18" customHeight="1">
      <c r="A671" s="70"/>
    </row>
    <row r="672" spans="1:1" ht="18" customHeight="1">
      <c r="A672" s="70"/>
    </row>
    <row r="673" spans="1:1" ht="18" customHeight="1">
      <c r="A673" s="70"/>
    </row>
    <row r="674" spans="1:1" ht="18" customHeight="1">
      <c r="A674" s="70"/>
    </row>
    <row r="675" spans="1:1" ht="18" customHeight="1">
      <c r="A675" s="70"/>
    </row>
    <row r="676" spans="1:1" ht="18" customHeight="1">
      <c r="A676" s="70"/>
    </row>
    <row r="677" spans="1:1" ht="18" customHeight="1">
      <c r="A677" s="70"/>
    </row>
    <row r="678" spans="1:1" ht="18" customHeight="1">
      <c r="A678" s="70"/>
    </row>
    <row r="679" spans="1:1" ht="18" customHeight="1">
      <c r="A679" s="70"/>
    </row>
    <row r="680" spans="1:1" ht="18" customHeight="1">
      <c r="A680" s="70"/>
    </row>
    <row r="681" spans="1:1" ht="18" customHeight="1">
      <c r="A681" s="70"/>
    </row>
    <row r="682" spans="1:1" ht="18" customHeight="1">
      <c r="A682" s="70"/>
    </row>
    <row r="683" spans="1:1" ht="18" customHeight="1">
      <c r="A683" s="70"/>
    </row>
    <row r="684" spans="1:1" ht="18" customHeight="1">
      <c r="A684" s="70"/>
    </row>
    <row r="685" spans="1:1" ht="18" customHeight="1">
      <c r="A685" s="70"/>
    </row>
    <row r="686" spans="1:1" ht="18" customHeight="1">
      <c r="A686" s="70"/>
    </row>
    <row r="687" spans="1:1" ht="18" customHeight="1">
      <c r="A687" s="70"/>
    </row>
    <row r="688" spans="1:1" ht="18" customHeight="1">
      <c r="A688" s="70"/>
    </row>
    <row r="689" spans="1:1" ht="18" customHeight="1">
      <c r="A689" s="70"/>
    </row>
    <row r="690" spans="1:1" ht="18" customHeight="1">
      <c r="A690" s="70"/>
    </row>
    <row r="691" spans="1:1" ht="18" customHeight="1">
      <c r="A691" s="70"/>
    </row>
    <row r="692" spans="1:1" ht="18" customHeight="1">
      <c r="A692" s="70"/>
    </row>
    <row r="693" spans="1:1" ht="18" customHeight="1">
      <c r="A693" s="70"/>
    </row>
    <row r="694" spans="1:1" ht="18" customHeight="1">
      <c r="A694" s="70"/>
    </row>
    <row r="695" spans="1:1" ht="18" customHeight="1">
      <c r="A695" s="70"/>
    </row>
    <row r="696" spans="1:1" ht="18" customHeight="1">
      <c r="A696" s="70"/>
    </row>
    <row r="697" spans="1:1" ht="18" customHeight="1">
      <c r="A697" s="70"/>
    </row>
    <row r="698" spans="1:1" ht="18" customHeight="1">
      <c r="A698" s="70"/>
    </row>
    <row r="699" spans="1:1" ht="18" customHeight="1">
      <c r="A699" s="70"/>
    </row>
    <row r="700" spans="1:1" ht="18" customHeight="1">
      <c r="A700" s="70"/>
    </row>
    <row r="701" spans="1:1" ht="18" customHeight="1">
      <c r="A701" s="70"/>
    </row>
    <row r="702" spans="1:1" ht="18" customHeight="1">
      <c r="A702" s="70"/>
    </row>
    <row r="703" spans="1:1" ht="18" customHeight="1">
      <c r="A703" s="70"/>
    </row>
    <row r="704" spans="1:1" ht="18" customHeight="1">
      <c r="A704" s="70"/>
    </row>
    <row r="705" spans="1:1" ht="18" customHeight="1">
      <c r="A705" s="70"/>
    </row>
    <row r="706" spans="1:1" ht="18" customHeight="1">
      <c r="A706" s="70"/>
    </row>
    <row r="707" spans="1:1" ht="18" customHeight="1">
      <c r="A707" s="70"/>
    </row>
    <row r="708" spans="1:1" ht="18" customHeight="1">
      <c r="A708" s="70"/>
    </row>
    <row r="709" spans="1:1" ht="18" customHeight="1">
      <c r="A709" s="70"/>
    </row>
    <row r="710" spans="1:1" ht="18" customHeight="1">
      <c r="A710" s="70"/>
    </row>
    <row r="711" spans="1:1" ht="18" customHeight="1">
      <c r="A711" s="70"/>
    </row>
    <row r="712" spans="1:1" ht="18" customHeight="1">
      <c r="A712" s="70"/>
    </row>
    <row r="713" spans="1:1" ht="18" customHeight="1">
      <c r="A713" s="70"/>
    </row>
    <row r="714" spans="1:1" ht="18" customHeight="1">
      <c r="A714" s="70"/>
    </row>
    <row r="715" spans="1:1" ht="18" customHeight="1">
      <c r="A715" s="70"/>
    </row>
    <row r="716" spans="1:1" ht="18" customHeight="1">
      <c r="A716" s="70"/>
    </row>
    <row r="717" spans="1:1" ht="18" customHeight="1">
      <c r="A717" s="70"/>
    </row>
    <row r="718" spans="1:1" ht="18" customHeight="1">
      <c r="A718" s="70"/>
    </row>
    <row r="719" spans="1:1" ht="18" customHeight="1">
      <c r="A719" s="70"/>
    </row>
    <row r="720" spans="1:1" ht="18" customHeight="1">
      <c r="A720" s="70"/>
    </row>
    <row r="721" spans="1:1" ht="18" customHeight="1">
      <c r="A721" s="70"/>
    </row>
    <row r="722" spans="1:1" ht="18" customHeight="1">
      <c r="A722" s="70"/>
    </row>
    <row r="723" spans="1:1" ht="18" customHeight="1">
      <c r="A723" s="70"/>
    </row>
    <row r="724" spans="1:1" ht="18" customHeight="1">
      <c r="A724" s="70"/>
    </row>
    <row r="725" spans="1:1" ht="18" customHeight="1">
      <c r="A725" s="70"/>
    </row>
    <row r="726" spans="1:1" ht="18" customHeight="1">
      <c r="A726" s="70"/>
    </row>
    <row r="727" spans="1:1" ht="18" customHeight="1">
      <c r="A727" s="70"/>
    </row>
    <row r="728" spans="1:1" ht="18" customHeight="1">
      <c r="A728" s="70"/>
    </row>
    <row r="729" spans="1:1" ht="18" customHeight="1">
      <c r="A729" s="70"/>
    </row>
    <row r="730" spans="1:1" ht="18" customHeight="1">
      <c r="A730" s="70"/>
    </row>
    <row r="731" spans="1:1" ht="18" customHeight="1">
      <c r="A731" s="70"/>
    </row>
    <row r="732" spans="1:1" ht="18" customHeight="1">
      <c r="A732" s="70"/>
    </row>
    <row r="733" spans="1:1" ht="18" customHeight="1">
      <c r="A733" s="70"/>
    </row>
    <row r="734" spans="1:1" ht="18" customHeight="1">
      <c r="A734" s="70"/>
    </row>
    <row r="735" spans="1:1" ht="18" customHeight="1">
      <c r="A735" s="70"/>
    </row>
    <row r="736" spans="1:1" ht="18" customHeight="1">
      <c r="A736" s="70"/>
    </row>
    <row r="737" spans="1:1" ht="18" customHeight="1">
      <c r="A737" s="70"/>
    </row>
    <row r="738" spans="1:1" ht="18" customHeight="1">
      <c r="A738" s="70"/>
    </row>
    <row r="739" spans="1:1" ht="18" customHeight="1">
      <c r="A739" s="70"/>
    </row>
    <row r="740" spans="1:1" ht="18" customHeight="1">
      <c r="A740" s="70"/>
    </row>
    <row r="741" spans="1:1" ht="18" customHeight="1">
      <c r="A741" s="70"/>
    </row>
    <row r="742" spans="1:1" ht="18" customHeight="1">
      <c r="A742" s="70"/>
    </row>
    <row r="743" spans="1:1" ht="18" customHeight="1">
      <c r="A743" s="70"/>
    </row>
    <row r="744" spans="1:1" ht="18" customHeight="1">
      <c r="A744" s="70"/>
    </row>
    <row r="745" spans="1:1" ht="18" customHeight="1">
      <c r="A745" s="70"/>
    </row>
    <row r="746" spans="1:1" ht="18" customHeight="1">
      <c r="A746" s="70"/>
    </row>
    <row r="747" spans="1:1" ht="18" customHeight="1">
      <c r="A747" s="70"/>
    </row>
    <row r="748" spans="1:1" ht="18" customHeight="1">
      <c r="A748" s="70"/>
    </row>
    <row r="749" spans="1:1" ht="18" customHeight="1">
      <c r="A749" s="70"/>
    </row>
    <row r="750" spans="1:1" ht="18" customHeight="1">
      <c r="A750" s="70"/>
    </row>
    <row r="751" spans="1:1" ht="18" customHeight="1">
      <c r="A751" s="70"/>
    </row>
    <row r="752" spans="1:1" ht="18" customHeight="1">
      <c r="A752" s="70"/>
    </row>
    <row r="753" spans="1:1" ht="18" customHeight="1">
      <c r="A753" s="70"/>
    </row>
    <row r="754" spans="1:1" ht="18" customHeight="1">
      <c r="A754" s="70"/>
    </row>
    <row r="755" spans="1:1" ht="18" customHeight="1">
      <c r="A755" s="70"/>
    </row>
    <row r="756" spans="1:1" ht="18" customHeight="1">
      <c r="A756" s="70"/>
    </row>
    <row r="757" spans="1:1" ht="18" customHeight="1">
      <c r="A757" s="70"/>
    </row>
    <row r="758" spans="1:1" ht="18" customHeight="1">
      <c r="A758" s="70"/>
    </row>
    <row r="759" spans="1:1" ht="18" customHeight="1">
      <c r="A759" s="70"/>
    </row>
    <row r="760" spans="1:1" ht="18" customHeight="1">
      <c r="A760" s="70"/>
    </row>
    <row r="761" spans="1:1" ht="18" customHeight="1">
      <c r="A761" s="70"/>
    </row>
    <row r="762" spans="1:1" ht="18" customHeight="1">
      <c r="A762" s="70"/>
    </row>
    <row r="763" spans="1:1" ht="18" customHeight="1">
      <c r="A763" s="70"/>
    </row>
    <row r="764" spans="1:1" ht="18" customHeight="1">
      <c r="A764" s="70"/>
    </row>
    <row r="765" spans="1:1" ht="18" customHeight="1">
      <c r="A765" s="70"/>
    </row>
    <row r="766" spans="1:1" ht="18" customHeight="1">
      <c r="A766" s="70"/>
    </row>
    <row r="767" spans="1:1" ht="18" customHeight="1">
      <c r="A767" s="70"/>
    </row>
    <row r="768" spans="1:1" ht="18" customHeight="1">
      <c r="A768" s="70"/>
    </row>
    <row r="769" spans="1:1" ht="18" customHeight="1">
      <c r="A769" s="70"/>
    </row>
    <row r="770" spans="1:1" ht="18" customHeight="1">
      <c r="A770" s="70"/>
    </row>
    <row r="771" spans="1:1" ht="18" customHeight="1">
      <c r="A771" s="70"/>
    </row>
    <row r="772" spans="1:1" ht="18" customHeight="1">
      <c r="A772" s="70"/>
    </row>
    <row r="773" spans="1:1" ht="18" customHeight="1">
      <c r="A773" s="70"/>
    </row>
    <row r="774" spans="1:1" ht="18" customHeight="1">
      <c r="A774" s="70"/>
    </row>
    <row r="775" spans="1:1" ht="18" customHeight="1">
      <c r="A775" s="70"/>
    </row>
    <row r="776" spans="1:1" ht="18" customHeight="1">
      <c r="A776" s="70"/>
    </row>
    <row r="777" spans="1:1" ht="18" customHeight="1">
      <c r="A777" s="70"/>
    </row>
    <row r="778" spans="1:1" ht="18" customHeight="1">
      <c r="A778" s="70"/>
    </row>
    <row r="779" spans="1:1" ht="18" customHeight="1">
      <c r="A779" s="70"/>
    </row>
    <row r="780" spans="1:1" ht="18" customHeight="1">
      <c r="A780" s="70"/>
    </row>
    <row r="781" spans="1:1" ht="18" customHeight="1">
      <c r="A781" s="70"/>
    </row>
    <row r="782" spans="1:1" ht="18" customHeight="1">
      <c r="A782" s="70"/>
    </row>
    <row r="783" spans="1:1" ht="18" customHeight="1">
      <c r="A783" s="70"/>
    </row>
    <row r="784" spans="1:1" ht="18" customHeight="1">
      <c r="A784" s="70"/>
    </row>
    <row r="785" spans="1:1" ht="18" customHeight="1">
      <c r="A785" s="70"/>
    </row>
    <row r="786" spans="1:1" ht="18" customHeight="1">
      <c r="A786" s="70"/>
    </row>
    <row r="787" spans="1:1" ht="18" customHeight="1">
      <c r="A787" s="70"/>
    </row>
    <row r="788" spans="1:1" ht="18" customHeight="1">
      <c r="A788" s="70"/>
    </row>
    <row r="789" spans="1:1" ht="18" customHeight="1">
      <c r="A789" s="70"/>
    </row>
    <row r="790" spans="1:1" ht="18" customHeight="1">
      <c r="A790" s="70"/>
    </row>
    <row r="791" spans="1:1" ht="18" customHeight="1">
      <c r="A791" s="70"/>
    </row>
    <row r="792" spans="1:1" ht="18" customHeight="1">
      <c r="A792" s="70"/>
    </row>
    <row r="793" spans="1:1" ht="18" customHeight="1">
      <c r="A793" s="70"/>
    </row>
    <row r="794" spans="1:1" ht="18" customHeight="1">
      <c r="A794" s="70"/>
    </row>
    <row r="795" spans="1:1" ht="18" customHeight="1">
      <c r="A795" s="70"/>
    </row>
    <row r="796" spans="1:1" ht="18" customHeight="1">
      <c r="A796" s="70"/>
    </row>
    <row r="797" spans="1:1" ht="18" customHeight="1">
      <c r="A797" s="70"/>
    </row>
    <row r="798" spans="1:1" ht="18" customHeight="1">
      <c r="A798" s="70"/>
    </row>
    <row r="799" spans="1:1" ht="18" customHeight="1">
      <c r="A799" s="70"/>
    </row>
    <row r="800" spans="1:1" ht="18" customHeight="1">
      <c r="A800" s="70"/>
    </row>
    <row r="801" spans="1:1" ht="18" customHeight="1">
      <c r="A801" s="70"/>
    </row>
    <row r="802" spans="1:1" ht="18" customHeight="1">
      <c r="A802" s="70"/>
    </row>
    <row r="803" spans="1:1" ht="18" customHeight="1">
      <c r="A803" s="70"/>
    </row>
    <row r="804" spans="1:1" ht="18" customHeight="1">
      <c r="A804" s="70"/>
    </row>
    <row r="805" spans="1:1" ht="18" customHeight="1">
      <c r="A805" s="70"/>
    </row>
    <row r="806" spans="1:1" ht="18" customHeight="1">
      <c r="A806" s="70"/>
    </row>
    <row r="807" spans="1:1" ht="18" customHeight="1">
      <c r="A807" s="70"/>
    </row>
    <row r="808" spans="1:1" ht="18" customHeight="1">
      <c r="A808" s="70"/>
    </row>
    <row r="809" spans="1:1" ht="18" customHeight="1">
      <c r="A809" s="70"/>
    </row>
    <row r="810" spans="1:1" ht="18" customHeight="1">
      <c r="A810" s="70"/>
    </row>
    <row r="811" spans="1:1" ht="18" customHeight="1">
      <c r="A811" s="70"/>
    </row>
    <row r="812" spans="1:1" ht="18" customHeight="1">
      <c r="A812" s="70"/>
    </row>
    <row r="813" spans="1:1" ht="18" customHeight="1">
      <c r="A813" s="70"/>
    </row>
    <row r="814" spans="1:1" ht="18" customHeight="1">
      <c r="A814" s="70"/>
    </row>
    <row r="815" spans="1:1" ht="18" customHeight="1">
      <c r="A815" s="70"/>
    </row>
    <row r="816" spans="1:1" ht="18" customHeight="1">
      <c r="A816" s="70"/>
    </row>
    <row r="817" spans="1:1" ht="18" customHeight="1">
      <c r="A817" s="70"/>
    </row>
    <row r="818" spans="1:1" ht="18" customHeight="1">
      <c r="A818" s="70"/>
    </row>
    <row r="819" spans="1:1" ht="18" customHeight="1">
      <c r="A819" s="70"/>
    </row>
    <row r="820" spans="1:1" ht="18" customHeight="1">
      <c r="A820" s="70"/>
    </row>
    <row r="821" spans="1:1" ht="18" customHeight="1">
      <c r="A821" s="70"/>
    </row>
    <row r="822" spans="1:1" ht="18" customHeight="1">
      <c r="A822" s="70"/>
    </row>
    <row r="823" spans="1:1" ht="18" customHeight="1">
      <c r="A823" s="70"/>
    </row>
    <row r="824" spans="1:1" ht="18" customHeight="1">
      <c r="A824" s="70"/>
    </row>
    <row r="825" spans="1:1" ht="18" customHeight="1">
      <c r="A825" s="70"/>
    </row>
    <row r="826" spans="1:1" ht="18" customHeight="1">
      <c r="A826" s="70"/>
    </row>
    <row r="827" spans="1:1" ht="18" customHeight="1">
      <c r="A827" s="70"/>
    </row>
    <row r="828" spans="1:1" ht="18" customHeight="1">
      <c r="A828" s="70"/>
    </row>
    <row r="829" spans="1:1" ht="18" customHeight="1">
      <c r="A829" s="70"/>
    </row>
    <row r="830" spans="1:1" ht="18" customHeight="1">
      <c r="A830" s="70"/>
    </row>
    <row r="831" spans="1:1" ht="18" customHeight="1">
      <c r="A831" s="70"/>
    </row>
    <row r="832" spans="1:1" ht="18" customHeight="1">
      <c r="A832" s="70"/>
    </row>
    <row r="833" spans="1:1" ht="18" customHeight="1">
      <c r="A833" s="70"/>
    </row>
    <row r="834" spans="1:1" ht="18" customHeight="1">
      <c r="A834" s="70"/>
    </row>
    <row r="835" spans="1:1" ht="18" customHeight="1">
      <c r="A835" s="70"/>
    </row>
    <row r="836" spans="1:1" ht="18" customHeight="1">
      <c r="A836" s="70"/>
    </row>
    <row r="837" spans="1:1" ht="18" customHeight="1">
      <c r="A837" s="70"/>
    </row>
    <row r="838" spans="1:1" ht="18" customHeight="1">
      <c r="A838" s="70"/>
    </row>
    <row r="839" spans="1:1" ht="18" customHeight="1">
      <c r="A839" s="70"/>
    </row>
    <row r="840" spans="1:1" ht="18" customHeight="1">
      <c r="A840" s="70"/>
    </row>
    <row r="841" spans="1:1" ht="18" customHeight="1">
      <c r="A841" s="70"/>
    </row>
    <row r="842" spans="1:1" ht="18" customHeight="1">
      <c r="A842" s="70"/>
    </row>
    <row r="843" spans="1:1" ht="18" customHeight="1">
      <c r="A843" s="70"/>
    </row>
    <row r="844" spans="1:1" ht="18" customHeight="1">
      <c r="A844" s="70"/>
    </row>
    <row r="845" spans="1:1" ht="18" customHeight="1">
      <c r="A845" s="70"/>
    </row>
    <row r="846" spans="1:1" ht="18" customHeight="1">
      <c r="A846" s="70"/>
    </row>
    <row r="847" spans="1:1" ht="18" customHeight="1">
      <c r="A847" s="70"/>
    </row>
    <row r="848" spans="1:1" ht="18" customHeight="1">
      <c r="A848" s="70"/>
    </row>
    <row r="849" spans="1:1" ht="18" customHeight="1">
      <c r="A849" s="70"/>
    </row>
    <row r="850" spans="1:1" ht="18" customHeight="1">
      <c r="A850" s="70"/>
    </row>
    <row r="851" spans="1:1" ht="18" customHeight="1">
      <c r="A851" s="70"/>
    </row>
    <row r="852" spans="1:1" ht="18" customHeight="1">
      <c r="A852" s="70"/>
    </row>
    <row r="853" spans="1:1" ht="18" customHeight="1">
      <c r="A853" s="70"/>
    </row>
    <row r="854" spans="1:1" ht="18" customHeight="1">
      <c r="A854" s="70"/>
    </row>
    <row r="855" spans="1:1" ht="18" customHeight="1">
      <c r="A855" s="70"/>
    </row>
    <row r="856" spans="1:1" ht="18" customHeight="1">
      <c r="A856" s="70"/>
    </row>
    <row r="857" spans="1:1" ht="18" customHeight="1">
      <c r="A857" s="70"/>
    </row>
    <row r="858" spans="1:1" ht="18" customHeight="1">
      <c r="A858" s="70"/>
    </row>
    <row r="859" spans="1:1" ht="18" customHeight="1">
      <c r="A859" s="70"/>
    </row>
    <row r="860" spans="1:1" ht="18" customHeight="1">
      <c r="A860" s="70"/>
    </row>
    <row r="861" spans="1:1" ht="18" customHeight="1">
      <c r="A861" s="70"/>
    </row>
    <row r="862" spans="1:1" ht="18" customHeight="1">
      <c r="A862" s="70"/>
    </row>
    <row r="863" spans="1:1" ht="18" customHeight="1">
      <c r="A863" s="70"/>
    </row>
    <row r="864" spans="1:1" ht="18" customHeight="1">
      <c r="A864" s="70"/>
    </row>
    <row r="865" spans="1:1" ht="18" customHeight="1">
      <c r="A865" s="70"/>
    </row>
    <row r="866" spans="1:1" ht="18" customHeight="1">
      <c r="A866" s="70"/>
    </row>
    <row r="867" spans="1:1" ht="18" customHeight="1">
      <c r="A867" s="70"/>
    </row>
    <row r="868" spans="1:1" ht="18" customHeight="1">
      <c r="A868" s="70"/>
    </row>
    <row r="869" spans="1:1" ht="18" customHeight="1">
      <c r="A869" s="70"/>
    </row>
    <row r="870" spans="1:1" ht="18" customHeight="1">
      <c r="A870" s="70"/>
    </row>
    <row r="871" spans="1:1" ht="18" customHeight="1">
      <c r="A871" s="70"/>
    </row>
    <row r="872" spans="1:1" ht="18" customHeight="1">
      <c r="A872" s="70"/>
    </row>
    <row r="873" spans="1:1" ht="18" customHeight="1">
      <c r="A873" s="70"/>
    </row>
    <row r="874" spans="1:1" ht="18" customHeight="1">
      <c r="A874" s="70"/>
    </row>
    <row r="875" spans="1:1" ht="18" customHeight="1">
      <c r="A875" s="70"/>
    </row>
    <row r="876" spans="1:1" ht="18" customHeight="1">
      <c r="A876" s="70"/>
    </row>
    <row r="877" spans="1:1" ht="18" customHeight="1">
      <c r="A877" s="70"/>
    </row>
    <row r="878" spans="1:1" ht="18" customHeight="1">
      <c r="A878" s="70"/>
    </row>
    <row r="879" spans="1:1" ht="18" customHeight="1">
      <c r="A879" s="70"/>
    </row>
    <row r="880" spans="1:1" ht="18" customHeight="1">
      <c r="A880" s="70"/>
    </row>
    <row r="881" spans="1:1" ht="18" customHeight="1">
      <c r="A881" s="70"/>
    </row>
    <row r="882" spans="1:1" ht="18" customHeight="1">
      <c r="A882" s="70"/>
    </row>
    <row r="883" spans="1:1" ht="18" customHeight="1">
      <c r="A883" s="70"/>
    </row>
    <row r="884" spans="1:1" ht="18" customHeight="1">
      <c r="A884" s="70"/>
    </row>
    <row r="885" spans="1:1" ht="18" customHeight="1">
      <c r="A885" s="70"/>
    </row>
    <row r="886" spans="1:1" ht="18" customHeight="1">
      <c r="A886" s="70"/>
    </row>
    <row r="887" spans="1:1" ht="18" customHeight="1">
      <c r="A887" s="70"/>
    </row>
    <row r="888" spans="1:1" ht="18" customHeight="1">
      <c r="A888" s="70"/>
    </row>
    <row r="889" spans="1:1" ht="18" customHeight="1">
      <c r="A889" s="70"/>
    </row>
    <row r="890" spans="1:1" ht="18" customHeight="1">
      <c r="A890" s="70"/>
    </row>
    <row r="891" spans="1:1" ht="18" customHeight="1">
      <c r="A891" s="70"/>
    </row>
    <row r="892" spans="1:1" ht="18" customHeight="1">
      <c r="A892" s="70"/>
    </row>
    <row r="893" spans="1:1" ht="18" customHeight="1">
      <c r="A893" s="70"/>
    </row>
    <row r="894" spans="1:1" ht="18" customHeight="1">
      <c r="A894" s="70"/>
    </row>
    <row r="895" spans="1:1" ht="18" customHeight="1">
      <c r="A895" s="70"/>
    </row>
    <row r="896" spans="1:1" ht="18" customHeight="1">
      <c r="A896" s="70"/>
    </row>
    <row r="897" spans="1:1" ht="18" customHeight="1">
      <c r="A897" s="70"/>
    </row>
    <row r="898" spans="1:1" ht="18" customHeight="1">
      <c r="A898" s="70"/>
    </row>
    <row r="899" spans="1:1" ht="18" customHeight="1">
      <c r="A899" s="70"/>
    </row>
    <row r="900" spans="1:1" ht="18" customHeight="1">
      <c r="A900" s="70"/>
    </row>
    <row r="901" spans="1:1" ht="18" customHeight="1">
      <c r="A901" s="70"/>
    </row>
    <row r="902" spans="1:1" ht="18" customHeight="1">
      <c r="A902" s="70"/>
    </row>
    <row r="903" spans="1:1" ht="18" customHeight="1">
      <c r="A903" s="70"/>
    </row>
    <row r="904" spans="1:1" ht="18" customHeight="1">
      <c r="A904" s="70"/>
    </row>
    <row r="905" spans="1:1" ht="18" customHeight="1">
      <c r="A905" s="70"/>
    </row>
    <row r="906" spans="1:1" ht="18" customHeight="1">
      <c r="A906" s="70"/>
    </row>
    <row r="907" spans="1:1" ht="18" customHeight="1">
      <c r="A907" s="70"/>
    </row>
    <row r="908" spans="1:1" ht="18" customHeight="1">
      <c r="A908" s="70"/>
    </row>
    <row r="909" spans="1:1" ht="18" customHeight="1">
      <c r="A909" s="70"/>
    </row>
    <row r="910" spans="1:1" ht="18" customHeight="1">
      <c r="A910" s="70"/>
    </row>
    <row r="911" spans="1:1" ht="18" customHeight="1">
      <c r="A911" s="70"/>
    </row>
    <row r="912" spans="1:1" ht="18" customHeight="1">
      <c r="A912" s="70"/>
    </row>
    <row r="913" spans="1:1" ht="18" customHeight="1">
      <c r="A913" s="70"/>
    </row>
    <row r="914" spans="1:1" ht="18" customHeight="1">
      <c r="A914" s="70"/>
    </row>
    <row r="915" spans="1:1" ht="18" customHeight="1">
      <c r="A915" s="70"/>
    </row>
    <row r="916" spans="1:1" ht="18" customHeight="1">
      <c r="A916" s="70"/>
    </row>
    <row r="917" spans="1:1" ht="18" customHeight="1">
      <c r="A917" s="70"/>
    </row>
    <row r="918" spans="1:1" ht="18" customHeight="1">
      <c r="A918" s="70"/>
    </row>
    <row r="919" spans="1:1" ht="18" customHeight="1">
      <c r="A919" s="70"/>
    </row>
    <row r="920" spans="1:1" ht="18" customHeight="1">
      <c r="A920" s="70"/>
    </row>
    <row r="921" spans="1:1" ht="18" customHeight="1">
      <c r="A921" s="70"/>
    </row>
    <row r="922" spans="1:1" ht="18" customHeight="1">
      <c r="A922" s="70"/>
    </row>
    <row r="923" spans="1:1" ht="18" customHeight="1">
      <c r="A923" s="70"/>
    </row>
    <row r="924" spans="1:1" ht="18" customHeight="1">
      <c r="A924" s="70"/>
    </row>
    <row r="925" spans="1:1" ht="18" customHeight="1">
      <c r="A925" s="70"/>
    </row>
    <row r="926" spans="1:1" ht="18" customHeight="1">
      <c r="A926" s="70"/>
    </row>
    <row r="927" spans="1:1" ht="18" customHeight="1">
      <c r="A927" s="70"/>
    </row>
    <row r="928" spans="1:1" ht="18" customHeight="1">
      <c r="A928" s="70"/>
    </row>
    <row r="929" spans="1:1" ht="18" customHeight="1">
      <c r="A929" s="70"/>
    </row>
    <row r="930" spans="1:1" ht="18" customHeight="1">
      <c r="A930" s="70"/>
    </row>
    <row r="931" spans="1:1" ht="18" customHeight="1">
      <c r="A931" s="70"/>
    </row>
    <row r="932" spans="1:1" ht="18" customHeight="1">
      <c r="A932" s="70"/>
    </row>
    <row r="933" spans="1:1" ht="18" customHeight="1">
      <c r="A933" s="70"/>
    </row>
    <row r="934" spans="1:1" ht="18" customHeight="1">
      <c r="A934" s="70"/>
    </row>
    <row r="935" spans="1:1" ht="18" customHeight="1">
      <c r="A935" s="70"/>
    </row>
    <row r="936" spans="1:1" ht="18" customHeight="1">
      <c r="A936" s="70"/>
    </row>
    <row r="937" spans="1:1" ht="18" customHeight="1">
      <c r="A937" s="70"/>
    </row>
    <row r="938" spans="1:1" ht="18" customHeight="1">
      <c r="A938" s="70"/>
    </row>
    <row r="939" spans="1:1" ht="18" customHeight="1">
      <c r="A939" s="70"/>
    </row>
    <row r="940" spans="1:1" ht="18" customHeight="1">
      <c r="A940" s="70"/>
    </row>
    <row r="941" spans="1:1" ht="18" customHeight="1">
      <c r="A941" s="70"/>
    </row>
    <row r="942" spans="1:1" ht="18" customHeight="1">
      <c r="A942" s="70"/>
    </row>
    <row r="943" spans="1:1" ht="18" customHeight="1">
      <c r="A943" s="70"/>
    </row>
    <row r="944" spans="1:1" ht="18" customHeight="1">
      <c r="A944" s="70"/>
    </row>
    <row r="945" spans="1:1" ht="18" customHeight="1">
      <c r="A945" s="70"/>
    </row>
    <row r="946" spans="1:1" ht="18" customHeight="1">
      <c r="A946" s="70"/>
    </row>
    <row r="947" spans="1:1" ht="18" customHeight="1">
      <c r="A947" s="70"/>
    </row>
    <row r="948" spans="1:1" ht="18" customHeight="1">
      <c r="A948" s="70"/>
    </row>
    <row r="949" spans="1:1" ht="18" customHeight="1">
      <c r="A949" s="70"/>
    </row>
    <row r="950" spans="1:1" ht="18" customHeight="1">
      <c r="A950" s="70"/>
    </row>
    <row r="951" spans="1:1" ht="18" customHeight="1">
      <c r="A951" s="70"/>
    </row>
    <row r="952" spans="1:1" ht="18" customHeight="1">
      <c r="A952" s="70"/>
    </row>
    <row r="953" spans="1:1" ht="18" customHeight="1">
      <c r="A953" s="70"/>
    </row>
    <row r="954" spans="1:1" ht="18" customHeight="1">
      <c r="A954" s="70"/>
    </row>
    <row r="955" spans="1:1" ht="18" customHeight="1">
      <c r="A955" s="70"/>
    </row>
    <row r="956" spans="1:1" ht="18" customHeight="1">
      <c r="A956" s="70"/>
    </row>
    <row r="957" spans="1:1" ht="18" customHeight="1">
      <c r="A957" s="70"/>
    </row>
    <row r="958" spans="1:1" ht="18" customHeight="1">
      <c r="A958" s="70"/>
    </row>
    <row r="959" spans="1:1" ht="18" customHeight="1">
      <c r="A959" s="70"/>
    </row>
    <row r="960" spans="1:1" ht="18" customHeight="1">
      <c r="A960" s="70"/>
    </row>
    <row r="961" spans="1:1" ht="18" customHeight="1">
      <c r="A961" s="70"/>
    </row>
    <row r="962" spans="1:1" ht="18" customHeight="1">
      <c r="A962" s="70"/>
    </row>
    <row r="963" spans="1:1" ht="18" customHeight="1">
      <c r="A963" s="70"/>
    </row>
    <row r="964" spans="1:1" ht="18" customHeight="1">
      <c r="A964" s="70"/>
    </row>
    <row r="965" spans="1:1" ht="18" customHeight="1">
      <c r="A965" s="70"/>
    </row>
    <row r="966" spans="1:1" ht="18" customHeight="1">
      <c r="A966" s="70"/>
    </row>
    <row r="967" spans="1:1" ht="18" customHeight="1">
      <c r="A967" s="70"/>
    </row>
    <row r="968" spans="1:1" ht="18" customHeight="1">
      <c r="A968" s="70"/>
    </row>
    <row r="969" spans="1:1" ht="18" customHeight="1">
      <c r="A969" s="70"/>
    </row>
    <row r="970" spans="1:1" ht="18" customHeight="1">
      <c r="A970" s="70"/>
    </row>
    <row r="971" spans="1:1" ht="18" customHeight="1">
      <c r="A971" s="70"/>
    </row>
    <row r="972" spans="1:1" ht="18" customHeight="1">
      <c r="A972" s="70"/>
    </row>
    <row r="973" spans="1:1" ht="18" customHeight="1">
      <c r="A973" s="70"/>
    </row>
    <row r="974" spans="1:1" ht="18" customHeight="1">
      <c r="A974" s="70"/>
    </row>
    <row r="975" spans="1:1" ht="18" customHeight="1">
      <c r="A975" s="70"/>
    </row>
    <row r="976" spans="1:1" ht="18" customHeight="1">
      <c r="A976" s="70"/>
    </row>
    <row r="977" spans="1:1" ht="18" customHeight="1">
      <c r="A977" s="70"/>
    </row>
    <row r="978" spans="1:1" ht="18" customHeight="1">
      <c r="A978" s="70"/>
    </row>
    <row r="979" spans="1:1" ht="18" customHeight="1">
      <c r="A979" s="70"/>
    </row>
    <row r="980" spans="1:1" ht="18" customHeight="1">
      <c r="A980" s="70"/>
    </row>
    <row r="981" spans="1:1" ht="18" customHeight="1">
      <c r="A981" s="70"/>
    </row>
    <row r="982" spans="1:1" ht="18" customHeight="1">
      <c r="A982" s="70"/>
    </row>
    <row r="983" spans="1:1" ht="18" customHeight="1">
      <c r="A983" s="70"/>
    </row>
    <row r="984" spans="1:1" ht="18" customHeight="1">
      <c r="A984" s="70"/>
    </row>
    <row r="985" spans="1:1" ht="18" customHeight="1">
      <c r="A985" s="70"/>
    </row>
    <row r="986" spans="1:1" ht="18" customHeight="1">
      <c r="A986" s="70"/>
    </row>
    <row r="987" spans="1:1" ht="18" customHeight="1">
      <c r="A987" s="70"/>
    </row>
    <row r="988" spans="1:1" ht="18" customHeight="1">
      <c r="A988" s="70"/>
    </row>
    <row r="989" spans="1:1" ht="18" customHeight="1">
      <c r="A989" s="70"/>
    </row>
    <row r="990" spans="1:1" ht="18" customHeight="1">
      <c r="A990" s="70"/>
    </row>
    <row r="991" spans="1:1" ht="18" customHeight="1">
      <c r="A991" s="70"/>
    </row>
    <row r="992" spans="1:1" ht="18" customHeight="1">
      <c r="A992" s="70"/>
    </row>
    <row r="993" spans="1:1" ht="18" customHeight="1">
      <c r="A993" s="70"/>
    </row>
    <row r="994" spans="1:1" ht="18" customHeight="1">
      <c r="A994" s="70"/>
    </row>
    <row r="995" spans="1:1" ht="18" customHeight="1">
      <c r="A995" s="70"/>
    </row>
    <row r="996" spans="1:1" ht="18" customHeight="1">
      <c r="A996" s="70"/>
    </row>
    <row r="997" spans="1:1" ht="18" customHeight="1">
      <c r="A997" s="70"/>
    </row>
    <row r="998" spans="1:1" ht="18" customHeight="1">
      <c r="A998" s="70"/>
    </row>
    <row r="999" spans="1:1" ht="18" customHeight="1">
      <c r="A999" s="70"/>
    </row>
    <row r="1000" spans="1:1" ht="18" customHeight="1">
      <c r="A1000" s="70"/>
    </row>
  </sheetData>
  <sheetProtection algorithmName="SHA-512" hashValue="jViQPsk3GhXJNN8Dsx/KBEfb46cLDcSvfJ4Hkyde0oIaIProQ7ktrIYqt5O44hfmK3smsDduzBJtzgsEyt98UQ==" saltValue="9XfVxxoVqLDQs53dKlfpmw==" spinCount="100000" sheet="1" objects="1" scenarios="1"/>
  <mergeCells count="7">
    <mergeCell ref="A28:A29"/>
    <mergeCell ref="A31:A36"/>
    <mergeCell ref="A1:B1"/>
    <mergeCell ref="A5:A7"/>
    <mergeCell ref="A9:A13"/>
    <mergeCell ref="A15:A20"/>
    <mergeCell ref="A22:A26"/>
  </mergeCells>
  <hyperlinks>
    <hyperlink ref="B2" r:id="rId1" xr:uid="{00000000-0004-0000-0000-000000000000}"/>
  </hyperlinks>
  <pageMargins left="0.7" right="0.7" top="0.75" bottom="0.75" header="0" footer="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2578125" defaultRowHeight="15" customHeight="1"/>
  <cols>
    <col min="1" max="1" width="30.85546875" customWidth="1"/>
    <col min="2" max="2" width="18" customWidth="1"/>
    <col min="3" max="3" width="15.140625" customWidth="1"/>
    <col min="4" max="4" width="17.7109375" customWidth="1"/>
    <col min="5" max="5" width="12.42578125" customWidth="1"/>
    <col min="6" max="6" width="17" customWidth="1"/>
    <col min="7" max="7" width="16" customWidth="1"/>
    <col min="8" max="8" width="17" customWidth="1"/>
    <col min="9" max="9" width="32" customWidth="1"/>
    <col min="10" max="10" width="18.140625" customWidth="1"/>
    <col min="11" max="11" width="14.85546875" customWidth="1"/>
    <col min="12" max="12" width="15.140625" customWidth="1"/>
    <col min="13" max="13" width="14.85546875" customWidth="1"/>
    <col min="14" max="14" width="15.85546875" customWidth="1"/>
    <col min="15" max="15" width="14.140625" customWidth="1"/>
    <col min="16" max="16" width="16.140625" customWidth="1"/>
    <col min="17" max="17" width="12.85546875" customWidth="1"/>
    <col min="19" max="19" width="12.42578125" customWidth="1"/>
    <col min="20" max="20" width="16" customWidth="1"/>
    <col min="21" max="21" width="20.28515625" customWidth="1"/>
    <col min="22" max="26" width="8.85546875" customWidth="1"/>
  </cols>
  <sheetData>
    <row r="1" spans="1:26" ht="14.25" customHeight="1">
      <c r="A1" s="6" t="s">
        <v>53</v>
      </c>
      <c r="U1" s="5"/>
      <c r="V1" s="5"/>
      <c r="W1" s="5"/>
      <c r="X1" s="5"/>
      <c r="Y1" s="5"/>
      <c r="Z1" s="5"/>
    </row>
    <row r="2" spans="1:26" ht="14.25" customHeight="1">
      <c r="A2" s="7" t="s">
        <v>54</v>
      </c>
      <c r="J2" s="5" t="s">
        <v>55</v>
      </c>
      <c r="U2" s="5"/>
      <c r="V2" s="5"/>
      <c r="W2" s="5"/>
      <c r="X2" s="5"/>
      <c r="Y2" s="5"/>
      <c r="Z2" s="5"/>
    </row>
    <row r="3" spans="1:26" ht="14.25" customHeight="1">
      <c r="A3" s="5" t="s">
        <v>56</v>
      </c>
      <c r="B3" s="8" t="s">
        <v>57</v>
      </c>
      <c r="C3" s="8" t="s">
        <v>58</v>
      </c>
      <c r="D3" s="5"/>
      <c r="E3" s="5"/>
      <c r="F3" s="5"/>
      <c r="G3" s="5"/>
      <c r="H3" s="1" t="s">
        <v>59</v>
      </c>
      <c r="I3" s="1" t="s">
        <v>60</v>
      </c>
      <c r="J3" s="1" t="s">
        <v>61</v>
      </c>
      <c r="K3" s="1" t="s">
        <v>62</v>
      </c>
      <c r="L3" s="1" t="s">
        <v>63</v>
      </c>
      <c r="M3" s="1" t="s">
        <v>64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4.25" customHeight="1">
      <c r="A4" s="4" t="str">
        <f>'HWSC Cost Calculator'!B6</f>
        <v>Small Grains</v>
      </c>
      <c r="B4" s="9">
        <f>'HWSC Cost Calculator'!C6</f>
        <v>1000</v>
      </c>
      <c r="C4" s="9">
        <f>'HWSC Cost Calculator'!D6</f>
        <v>75</v>
      </c>
      <c r="D4" s="5"/>
      <c r="E4" s="5"/>
      <c r="F4" s="5"/>
      <c r="G4" s="10" t="s">
        <v>65</v>
      </c>
      <c r="H4" s="11">
        <f>B10*100</f>
        <v>33</v>
      </c>
      <c r="I4" s="11">
        <f>B10</f>
        <v>0.33</v>
      </c>
      <c r="J4" s="12">
        <v>0.24515531579040195</v>
      </c>
      <c r="K4" s="12">
        <v>0.12227766362722446</v>
      </c>
      <c r="L4" s="12">
        <v>1.3919734034109949E-2</v>
      </c>
      <c r="M4" s="13">
        <v>2.2979560927000476E-2</v>
      </c>
      <c r="N4" s="5"/>
      <c r="O4" s="5"/>
      <c r="P4" s="5"/>
      <c r="Q4" s="5"/>
      <c r="R4" s="14"/>
      <c r="S4" s="14"/>
      <c r="T4" s="5"/>
      <c r="U4" s="5"/>
      <c r="V4" s="5"/>
      <c r="W4" s="5"/>
      <c r="X4" s="5"/>
      <c r="Y4" s="5"/>
      <c r="Z4" s="5"/>
    </row>
    <row r="5" spans="1:26" ht="14.25" customHeight="1">
      <c r="A5" s="4" t="str">
        <f>'HWSC Cost Calculator'!B7</f>
        <v>Soybean</v>
      </c>
      <c r="B5" s="9">
        <f>'HWSC Cost Calculator'!C7</f>
        <v>1000</v>
      </c>
      <c r="C5" s="9">
        <f>'HWSC Cost Calculator'!D7</f>
        <v>40</v>
      </c>
      <c r="D5" s="5"/>
      <c r="E5" s="5"/>
      <c r="F5" s="5"/>
      <c r="G5" s="15" t="s">
        <v>8</v>
      </c>
      <c r="H5" s="1">
        <f>B12*100</f>
        <v>13.389999999999999</v>
      </c>
      <c r="I5" s="1">
        <f>B12</f>
        <v>0.13389999999999999</v>
      </c>
      <c r="J5" s="1">
        <v>1.254</v>
      </c>
      <c r="K5" s="1">
        <v>0.66600000000000004</v>
      </c>
      <c r="L5" s="1">
        <v>0.108</v>
      </c>
      <c r="M5" s="16">
        <v>7.8E-2</v>
      </c>
      <c r="N5" s="5"/>
      <c r="O5" s="5"/>
      <c r="P5" s="5"/>
      <c r="Q5" s="5"/>
      <c r="R5" s="14"/>
      <c r="S5" s="14"/>
      <c r="T5" s="5"/>
      <c r="U5" s="5"/>
      <c r="V5" s="5"/>
      <c r="W5" s="5"/>
      <c r="X5" s="5"/>
      <c r="Y5" s="5"/>
      <c r="Z5" s="5"/>
    </row>
    <row r="6" spans="1:26" ht="14.25" customHeight="1">
      <c r="C6" s="1" t="s">
        <v>66</v>
      </c>
      <c r="D6" s="5"/>
      <c r="E6" s="5"/>
      <c r="F6" s="5"/>
      <c r="G6" s="15"/>
      <c r="M6" s="17"/>
      <c r="N6" s="5"/>
      <c r="O6" s="5"/>
      <c r="P6" s="5"/>
      <c r="Q6" s="5"/>
      <c r="R6" s="14"/>
      <c r="S6" s="14"/>
      <c r="T6" s="5"/>
      <c r="U6" s="5"/>
      <c r="V6" s="5"/>
      <c r="W6" s="5"/>
      <c r="X6" s="5"/>
      <c r="Y6" s="5"/>
      <c r="Z6" s="5"/>
    </row>
    <row r="7" spans="1:26" ht="14.25" customHeight="1">
      <c r="A7" s="18" t="s">
        <v>67</v>
      </c>
      <c r="B7" s="19">
        <f>SUM(B4:B5)</f>
        <v>2000</v>
      </c>
      <c r="C7" s="1">
        <f>(B4*C4)+(B5*C5)</f>
        <v>115000</v>
      </c>
      <c r="D7" s="5"/>
      <c r="E7" s="5"/>
      <c r="F7" s="5"/>
      <c r="G7" s="15"/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6" t="s">
        <v>73</v>
      </c>
      <c r="N7" s="5"/>
      <c r="O7" s="5"/>
      <c r="P7" s="5"/>
      <c r="Q7" s="5"/>
      <c r="R7" s="14"/>
      <c r="S7" s="14"/>
      <c r="T7" s="5"/>
      <c r="U7" s="5"/>
      <c r="V7" s="5"/>
      <c r="W7" s="5"/>
      <c r="X7" s="5"/>
      <c r="Y7" s="5"/>
      <c r="Z7" s="5"/>
    </row>
    <row r="8" spans="1:26" ht="14.25" customHeight="1">
      <c r="A8" s="4" t="s">
        <v>74</v>
      </c>
      <c r="B8" s="9">
        <f>'HWSC Cost Calculator'!C9</f>
        <v>1</v>
      </c>
      <c r="C8" s="5" t="s">
        <v>75</v>
      </c>
      <c r="G8" s="15" t="s">
        <v>65</v>
      </c>
      <c r="H8" s="1">
        <f>B11*100</f>
        <v>33</v>
      </c>
      <c r="I8" s="1">
        <f>B11</f>
        <v>0.33</v>
      </c>
      <c r="J8" s="20">
        <v>0.2063960563678372</v>
      </c>
      <c r="K8" s="20">
        <v>0.62254810490484846</v>
      </c>
      <c r="L8" s="20">
        <v>1.4519722570062964E-2</v>
      </c>
      <c r="M8" s="21">
        <v>3.7679280057849346E-2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4.25" customHeight="1">
      <c r="A9" s="4"/>
      <c r="B9" s="19"/>
      <c r="G9" s="22" t="s">
        <v>8</v>
      </c>
      <c r="H9" s="23">
        <f>B13*100</f>
        <v>68.45</v>
      </c>
      <c r="I9" s="24">
        <f>B13</f>
        <v>0.6845</v>
      </c>
      <c r="J9" s="25">
        <v>0.93582089552238801</v>
      </c>
      <c r="K9" s="25">
        <v>0.65294117647058825</v>
      </c>
      <c r="L9" s="25">
        <v>7.2483221476510068E-2</v>
      </c>
      <c r="M9" s="26">
        <v>5.8208955223880594E-2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" customHeight="1">
      <c r="A10" s="4" t="s">
        <v>76</v>
      </c>
      <c r="B10" s="27">
        <v>0.33</v>
      </c>
      <c r="E10" s="5"/>
      <c r="H10" s="5"/>
      <c r="I10" s="5"/>
      <c r="J10" s="10" t="s">
        <v>77</v>
      </c>
      <c r="K10" s="28" t="s">
        <v>78</v>
      </c>
      <c r="L10" s="11" t="s">
        <v>79</v>
      </c>
      <c r="M10" s="11" t="s">
        <v>80</v>
      </c>
      <c r="N10" s="29" t="s">
        <v>81</v>
      </c>
      <c r="O10" s="29" t="s">
        <v>82</v>
      </c>
      <c r="P10" s="30" t="s">
        <v>83</v>
      </c>
      <c r="Q10" s="30" t="s">
        <v>84</v>
      </c>
      <c r="R10" s="31" t="s">
        <v>85</v>
      </c>
      <c r="S10" s="5"/>
      <c r="T10" s="5"/>
      <c r="U10" s="5"/>
      <c r="V10" s="5"/>
      <c r="W10" s="5"/>
      <c r="X10" s="5"/>
      <c r="Y10" s="5"/>
      <c r="Z10" s="5"/>
    </row>
    <row r="11" spans="1:26" ht="18" customHeight="1">
      <c r="A11" s="4" t="s">
        <v>86</v>
      </c>
      <c r="B11" s="27">
        <v>0.33</v>
      </c>
      <c r="C11" s="4"/>
      <c r="D11" s="4"/>
      <c r="E11" s="4"/>
      <c r="F11" s="4"/>
      <c r="G11" s="4"/>
      <c r="H11" s="4"/>
      <c r="I11" s="32" t="s">
        <v>87</v>
      </c>
      <c r="J11" s="2">
        <f t="shared" ref="J11:J12" si="0">(C4*I4*J4)*$B$16</f>
        <v>1.2741947538206142</v>
      </c>
      <c r="K11" s="2">
        <f t="shared" ref="K11:K12" si="1">(C4*I4*K4)*$B$17</f>
        <v>0.58561814767960529</v>
      </c>
      <c r="L11" s="2">
        <f t="shared" ref="L11:L12" si="2">(C4*I4*L4)*$B$18</f>
        <v>9.1015277161083097E-2</v>
      </c>
      <c r="M11" s="2">
        <f t="shared" ref="M11:M12" si="3">(C4*I4*M4)*$B$19</f>
        <v>0.11792625224512061</v>
      </c>
      <c r="N11" s="33">
        <f t="shared" ref="N11:N14" si="4">SUM(J11:M11)</f>
        <v>2.0687544309064232</v>
      </c>
      <c r="O11" s="34">
        <f t="shared" ref="O11:O12" si="5">B4*N11</f>
        <v>2068.7544309064233</v>
      </c>
      <c r="P11" s="14">
        <f t="shared" ref="P11:P14" si="6">$B$28</f>
        <v>7.0000000000000001E-3</v>
      </c>
      <c r="Q11" s="2">
        <f t="shared" ref="Q11:Q12" si="7">C4*P11*$B$27</f>
        <v>1.8375000000000001</v>
      </c>
      <c r="R11" s="35">
        <f t="shared" ref="R11:R12" si="8">Q11*B4</f>
        <v>1837.5000000000002</v>
      </c>
      <c r="S11" s="4"/>
      <c r="T11" s="4"/>
      <c r="U11" s="4"/>
      <c r="V11" s="4"/>
      <c r="W11" s="4"/>
      <c r="X11" s="4"/>
      <c r="Y11" s="4"/>
      <c r="Z11" s="4"/>
    </row>
    <row r="12" spans="1:26" ht="18" customHeight="1">
      <c r="A12" s="4" t="s">
        <v>88</v>
      </c>
      <c r="B12" s="27">
        <v>0.13389999999999999</v>
      </c>
      <c r="C12" s="4"/>
      <c r="D12" s="4"/>
      <c r="E12" s="4"/>
      <c r="F12" s="4"/>
      <c r="G12" s="4"/>
      <c r="H12" s="4"/>
      <c r="I12" s="36" t="s">
        <v>89</v>
      </c>
      <c r="J12" s="2">
        <f t="shared" si="0"/>
        <v>1.41044904</v>
      </c>
      <c r="K12" s="2">
        <f t="shared" si="1"/>
        <v>0.69025091148000006</v>
      </c>
      <c r="L12" s="2">
        <f t="shared" si="2"/>
        <v>0.15281728487999999</v>
      </c>
      <c r="M12" s="2">
        <f t="shared" si="3"/>
        <v>8.6622105960000001E-2</v>
      </c>
      <c r="N12" s="33">
        <f t="shared" si="4"/>
        <v>2.3401393423200001</v>
      </c>
      <c r="O12" s="34">
        <f t="shared" si="5"/>
        <v>2340.1393423200002</v>
      </c>
      <c r="P12" s="14">
        <f t="shared" si="6"/>
        <v>7.0000000000000001E-3</v>
      </c>
      <c r="Q12" s="2">
        <f t="shared" si="7"/>
        <v>0.98000000000000009</v>
      </c>
      <c r="R12" s="35">
        <f t="shared" si="8"/>
        <v>980.00000000000011</v>
      </c>
      <c r="S12" s="4"/>
      <c r="T12" s="4"/>
      <c r="U12" s="4"/>
      <c r="V12" s="4"/>
      <c r="W12" s="4"/>
      <c r="X12" s="4"/>
      <c r="Y12" s="4"/>
      <c r="Z12" s="4"/>
    </row>
    <row r="13" spans="1:26" ht="18" customHeight="1">
      <c r="A13" s="4" t="s">
        <v>90</v>
      </c>
      <c r="B13" s="27">
        <v>0.6845</v>
      </c>
      <c r="C13" s="4"/>
      <c r="D13" s="4"/>
      <c r="E13" s="37" t="s">
        <v>91</v>
      </c>
      <c r="F13" s="4"/>
      <c r="G13" s="4"/>
      <c r="H13" s="4"/>
      <c r="I13" s="36" t="s">
        <v>92</v>
      </c>
      <c r="J13" s="38">
        <f t="shared" ref="J13:M13" si="9">($C$4*$I$8*J8)*$B$16</f>
        <v>1.072743502971834</v>
      </c>
      <c r="K13" s="38">
        <f t="shared" si="9"/>
        <v>3.2356937752429498</v>
      </c>
      <c r="L13" s="38">
        <f t="shared" si="9"/>
        <v>7.5466258057902247E-2</v>
      </c>
      <c r="M13" s="38">
        <f t="shared" si="9"/>
        <v>0.19583805810067195</v>
      </c>
      <c r="N13" s="33">
        <f t="shared" si="4"/>
        <v>4.5797415943733588</v>
      </c>
      <c r="O13" s="34">
        <f t="shared" ref="O13:O14" si="10">B4*N13</f>
        <v>4579.7415943733586</v>
      </c>
      <c r="P13" s="14">
        <f t="shared" si="6"/>
        <v>7.0000000000000001E-3</v>
      </c>
      <c r="Q13" s="2">
        <f t="shared" ref="Q13:Q14" si="11">C4*P13*$B$27</f>
        <v>1.8375000000000001</v>
      </c>
      <c r="R13" s="35">
        <f t="shared" ref="R13:R14" si="12">Q13*B4</f>
        <v>1837.5000000000002</v>
      </c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C14" s="5" t="s">
        <v>93</v>
      </c>
      <c r="E14" s="32" t="str">
        <f>A4</f>
        <v>Small Grains</v>
      </c>
      <c r="F14" s="28"/>
      <c r="G14" s="28"/>
      <c r="H14" s="29" t="str">
        <f>A5</f>
        <v>Soybean</v>
      </c>
      <c r="I14" s="39" t="s">
        <v>94</v>
      </c>
      <c r="J14" s="38">
        <f t="shared" ref="J14:M14" si="13">($C$4*$I$8*J9)*$B$16</f>
        <v>4.8639291044776121</v>
      </c>
      <c r="K14" s="40">
        <f t="shared" si="13"/>
        <v>3.393661764705882</v>
      </c>
      <c r="L14" s="40">
        <f t="shared" si="13"/>
        <v>0.37673154362416106</v>
      </c>
      <c r="M14" s="40">
        <f t="shared" si="13"/>
        <v>0.30254104477611937</v>
      </c>
      <c r="N14" s="33">
        <f t="shared" si="4"/>
        <v>8.9368634575837724</v>
      </c>
      <c r="O14" s="34">
        <f t="shared" si="10"/>
        <v>8936.8634575837732</v>
      </c>
      <c r="P14" s="14">
        <f t="shared" si="6"/>
        <v>7.0000000000000001E-3</v>
      </c>
      <c r="Q14" s="2">
        <f t="shared" si="11"/>
        <v>0.98000000000000009</v>
      </c>
      <c r="R14" s="35">
        <f t="shared" si="12"/>
        <v>980.00000000000011</v>
      </c>
      <c r="S14" s="5"/>
      <c r="T14" s="5"/>
      <c r="U14" s="5"/>
      <c r="V14" s="5"/>
      <c r="W14" s="5"/>
      <c r="X14" s="5"/>
      <c r="Y14" s="5"/>
      <c r="Z14" s="5"/>
    </row>
    <row r="15" spans="1:26" ht="14.25" customHeight="1">
      <c r="E15" s="36" t="s">
        <v>95</v>
      </c>
      <c r="F15" s="5" t="s">
        <v>96</v>
      </c>
      <c r="G15" s="5" t="s">
        <v>97</v>
      </c>
      <c r="H15" s="4" t="s">
        <v>95</v>
      </c>
      <c r="I15" s="5" t="s">
        <v>98</v>
      </c>
      <c r="J15" s="41" t="s">
        <v>97</v>
      </c>
      <c r="L15" s="4"/>
      <c r="M15" s="34"/>
      <c r="N15" s="36" t="s">
        <v>99</v>
      </c>
      <c r="O15" s="34">
        <f>SUM(O11:O14)</f>
        <v>17925.498825183553</v>
      </c>
      <c r="Q15" s="5" t="s">
        <v>99</v>
      </c>
      <c r="R15" s="35">
        <f>SUM(R11:R14)</f>
        <v>5635.0000000000009</v>
      </c>
      <c r="S15" s="5"/>
      <c r="T15" s="5"/>
      <c r="U15" s="5"/>
      <c r="V15" s="5"/>
      <c r="W15" s="5"/>
      <c r="X15" s="5"/>
      <c r="Y15" s="5"/>
      <c r="Z15" s="5"/>
    </row>
    <row r="16" spans="1:26" ht="14.25" customHeight="1">
      <c r="A16" s="37" t="s">
        <v>100</v>
      </c>
      <c r="B16" s="42">
        <v>0.21</v>
      </c>
      <c r="C16" s="43">
        <f>B16/460</f>
        <v>4.5652173913043474E-4</v>
      </c>
      <c r="D16" s="2" t="s">
        <v>34</v>
      </c>
      <c r="E16" s="43">
        <f>B16*J4</f>
        <v>5.1482616315984407E-2</v>
      </c>
      <c r="F16" s="43">
        <f>B16*J8</f>
        <v>4.3343171837245807E-2</v>
      </c>
      <c r="G16" s="2">
        <f t="shared" ref="G16:G19" si="14">SUM(E16:F16)</f>
        <v>9.4825788153230214E-2</v>
      </c>
      <c r="H16" s="44">
        <f>J5*B16</f>
        <v>0.26334000000000002</v>
      </c>
      <c r="I16" s="2">
        <f>B16*J9</f>
        <v>0.19652238805970149</v>
      </c>
      <c r="J16" s="45">
        <f t="shared" ref="J16:J20" si="15">SUM(H16:I16)</f>
        <v>0.45986238805970148</v>
      </c>
      <c r="L16" s="5"/>
      <c r="M16" s="5"/>
      <c r="N16" s="39" t="s">
        <v>101</v>
      </c>
      <c r="O16" s="46">
        <f>O15/B7</f>
        <v>8.9627494125917764</v>
      </c>
      <c r="P16" s="47"/>
      <c r="Q16" s="47" t="s">
        <v>102</v>
      </c>
      <c r="R16" s="48">
        <f>R15/$B$7</f>
        <v>2.8175000000000003</v>
      </c>
      <c r="U16" s="5"/>
      <c r="V16" s="5"/>
      <c r="W16" s="5"/>
      <c r="X16" s="5"/>
      <c r="Y16" s="5"/>
      <c r="Z16" s="5"/>
    </row>
    <row r="17" spans="1:26" ht="14.25" customHeight="1">
      <c r="A17" s="37" t="s">
        <v>35</v>
      </c>
      <c r="B17" s="42">
        <f>'HWSC Cost Calculator'!C24</f>
        <v>0.19350500000000001</v>
      </c>
      <c r="C17" s="43">
        <f>B17/495</f>
        <v>3.9091919191919195E-4</v>
      </c>
      <c r="D17" s="2" t="s">
        <v>36</v>
      </c>
      <c r="E17" s="49">
        <f>B17*K4</f>
        <v>2.366133930018607E-2</v>
      </c>
      <c r="F17" s="43">
        <f>B17*K8</f>
        <v>0.12046617103961271</v>
      </c>
      <c r="G17" s="2">
        <f t="shared" si="14"/>
        <v>0.14412751033979879</v>
      </c>
      <c r="H17" s="44">
        <f>K5*B17</f>
        <v>0.12887433000000001</v>
      </c>
      <c r="I17" s="2">
        <f>B17*K9</f>
        <v>0.12634738235294118</v>
      </c>
      <c r="J17" s="45">
        <f t="shared" si="15"/>
        <v>0.25522171235294122</v>
      </c>
      <c r="K17" s="5"/>
      <c r="L17" s="5"/>
      <c r="M17" s="5"/>
      <c r="N17" s="5"/>
      <c r="O17" s="5"/>
      <c r="P17" s="5"/>
      <c r="Q17" s="5"/>
      <c r="R17" s="5"/>
      <c r="U17" s="5"/>
      <c r="V17" s="5"/>
      <c r="W17" s="5"/>
      <c r="X17" s="5"/>
      <c r="Y17" s="5"/>
      <c r="Z17" s="5"/>
    </row>
    <row r="18" spans="1:26" ht="14.25" customHeight="1">
      <c r="A18" s="37" t="s">
        <v>37</v>
      </c>
      <c r="B18" s="42">
        <f>'HWSC Cost Calculator'!C25</f>
        <v>0.264185</v>
      </c>
      <c r="C18" s="43">
        <f>(B18-(100*C16))/220</f>
        <v>9.933310276679843E-4</v>
      </c>
      <c r="D18" s="2" t="s">
        <v>38</v>
      </c>
      <c r="E18" s="49">
        <f>B18*L4</f>
        <v>3.6773849358013367E-3</v>
      </c>
      <c r="F18" s="43">
        <f>B18*L8</f>
        <v>3.8358929071720844E-3</v>
      </c>
      <c r="G18" s="2">
        <f t="shared" si="14"/>
        <v>7.5132778429734207E-3</v>
      </c>
      <c r="H18" s="44">
        <f>L5*B18</f>
        <v>2.8531979999999998E-2</v>
      </c>
      <c r="I18" s="2">
        <f>B18*L9</f>
        <v>1.9148979865771812E-2</v>
      </c>
      <c r="J18" s="45">
        <f t="shared" si="15"/>
        <v>4.768095986577181E-2</v>
      </c>
      <c r="K18" s="5"/>
      <c r="L18" s="5"/>
      <c r="M18" s="5"/>
      <c r="N18" s="5"/>
      <c r="O18" s="5"/>
      <c r="P18" s="5"/>
      <c r="U18" s="5"/>
      <c r="V18" s="5"/>
      <c r="W18" s="5"/>
      <c r="X18" s="5"/>
      <c r="Y18" s="5"/>
      <c r="Z18" s="5"/>
    </row>
    <row r="19" spans="1:26" ht="14.25" customHeight="1">
      <c r="A19" s="37" t="s">
        <v>103</v>
      </c>
      <c r="B19" s="42">
        <f>'HWSC Cost Calculator'!C26</f>
        <v>0.207345</v>
      </c>
      <c r="C19" s="43">
        <f>(B19-(210*C16))/240</f>
        <v>4.6448097826086963E-4</v>
      </c>
      <c r="D19" s="2" t="s">
        <v>40</v>
      </c>
      <c r="E19" s="49">
        <f>B19*M4</f>
        <v>4.764697060408914E-3</v>
      </c>
      <c r="F19" s="43">
        <f>B19*M8</f>
        <v>7.8126103235947719E-3</v>
      </c>
      <c r="G19" s="2">
        <f t="shared" si="14"/>
        <v>1.2577307384003686E-2</v>
      </c>
      <c r="H19" s="44">
        <f>M5*B19</f>
        <v>1.6172909999999999E-2</v>
      </c>
      <c r="I19" s="2">
        <f>B19*M9</f>
        <v>1.2069335820895522E-2</v>
      </c>
      <c r="J19" s="45">
        <f t="shared" si="15"/>
        <v>2.8242245820895521E-2</v>
      </c>
      <c r="K19" s="5"/>
      <c r="L19" s="5"/>
      <c r="M19" s="5"/>
      <c r="N19" s="5"/>
      <c r="O19" s="5"/>
      <c r="P19" s="5"/>
      <c r="U19" s="5"/>
      <c r="V19" s="5"/>
      <c r="W19" s="5"/>
      <c r="X19" s="5"/>
      <c r="Y19" s="5"/>
      <c r="Z19" s="5"/>
    </row>
    <row r="20" spans="1:26" ht="14.25" customHeight="1">
      <c r="D20" s="33" t="s">
        <v>99</v>
      </c>
      <c r="E20" s="50">
        <f t="shared" ref="E20:F20" si="16">SUM(E16:E19)</f>
        <v>8.3586037612380717E-2</v>
      </c>
      <c r="F20" s="51">
        <f t="shared" si="16"/>
        <v>0.17545784610762538</v>
      </c>
      <c r="G20" s="47"/>
      <c r="H20" s="51">
        <f t="shared" ref="H20:I20" si="17">SUM(H16:H19)</f>
        <v>0.43691922000000005</v>
      </c>
      <c r="I20" s="51">
        <f t="shared" si="17"/>
        <v>0.35408808609930997</v>
      </c>
      <c r="J20" s="52">
        <f t="shared" si="15"/>
        <v>0.79100730609931003</v>
      </c>
      <c r="K20" s="5"/>
      <c r="L20" s="5"/>
      <c r="M20" s="5"/>
      <c r="N20" s="5"/>
      <c r="O20" s="5"/>
      <c r="U20" s="5"/>
      <c r="V20" s="5"/>
      <c r="W20" s="5"/>
      <c r="X20" s="5"/>
      <c r="Y20" s="5"/>
      <c r="Z20" s="5"/>
    </row>
    <row r="21" spans="1:26" ht="14.25" customHeight="1">
      <c r="A21" s="5" t="s">
        <v>104</v>
      </c>
      <c r="B21" s="53">
        <f>'HWSC Cost Calculator'!C28</f>
        <v>15</v>
      </c>
      <c r="H21" s="5"/>
      <c r="I21" s="5"/>
      <c r="J21" s="5"/>
      <c r="K21" s="5"/>
      <c r="M21" s="5"/>
      <c r="N21" s="5"/>
      <c r="O21" s="5"/>
      <c r="U21" s="5"/>
      <c r="V21" s="5"/>
      <c r="W21" s="5"/>
      <c r="X21" s="5"/>
      <c r="Y21" s="5"/>
      <c r="Z21" s="5"/>
    </row>
    <row r="22" spans="1:26" ht="14.25" customHeight="1">
      <c r="A22" s="5" t="s">
        <v>105</v>
      </c>
      <c r="B22" s="53">
        <f>'HWSC Cost Calculator'!C29</f>
        <v>5.5</v>
      </c>
      <c r="H22" s="5"/>
      <c r="J22" s="54"/>
      <c r="L22" s="5"/>
      <c r="N22" s="5"/>
      <c r="O22" s="5"/>
      <c r="Q22" s="5"/>
      <c r="R22" s="5"/>
      <c r="U22" s="5"/>
      <c r="V22" s="5"/>
      <c r="W22" s="5"/>
      <c r="X22" s="5"/>
      <c r="Y22" s="5"/>
      <c r="Z22" s="5"/>
    </row>
    <row r="23" spans="1:26" ht="14.25" customHeight="1">
      <c r="H23" s="5"/>
      <c r="J23" s="54"/>
      <c r="L23" s="44"/>
      <c r="O23" s="47" t="s">
        <v>106</v>
      </c>
      <c r="P23" s="47"/>
      <c r="Q23" s="47"/>
      <c r="R23" s="47"/>
      <c r="S23" s="47"/>
      <c r="U23" s="5"/>
      <c r="V23" s="5"/>
      <c r="W23" s="5"/>
      <c r="X23" s="5"/>
      <c r="Y23" s="5"/>
      <c r="Z23" s="5"/>
    </row>
    <row r="24" spans="1:26" ht="14.25" customHeight="1">
      <c r="A24" s="37" t="s">
        <v>107</v>
      </c>
      <c r="B24" s="55">
        <f>'HWSC Cost Calculator'!C10</f>
        <v>100</v>
      </c>
      <c r="C24" s="5" t="s">
        <v>108</v>
      </c>
      <c r="H24" s="5"/>
      <c r="J24" s="54"/>
      <c r="L24" s="44"/>
      <c r="O24" s="5" t="s">
        <v>109</v>
      </c>
      <c r="U24" s="5"/>
      <c r="V24" s="5"/>
      <c r="W24" s="5"/>
      <c r="X24" s="5"/>
      <c r="Y24" s="5"/>
      <c r="Z24" s="5"/>
    </row>
    <row r="25" spans="1:26" ht="14.25" customHeight="1">
      <c r="A25" s="37" t="s">
        <v>110</v>
      </c>
      <c r="B25" s="27">
        <f>'HWSC Cost Calculator'!C11</f>
        <v>15</v>
      </c>
      <c r="H25" s="5"/>
      <c r="J25" s="54"/>
      <c r="L25" s="44"/>
      <c r="P25" s="5" t="s">
        <v>111</v>
      </c>
      <c r="U25" s="5"/>
      <c r="V25" s="5"/>
      <c r="W25" s="5"/>
      <c r="X25" s="5"/>
      <c r="Y25" s="5"/>
      <c r="Z25" s="5"/>
    </row>
    <row r="26" spans="1:26" ht="14.25" customHeight="1">
      <c r="A26" s="37" t="s">
        <v>112</v>
      </c>
      <c r="B26" s="56">
        <f>B24/B25</f>
        <v>6.666666666666667</v>
      </c>
      <c r="H26" s="5"/>
      <c r="J26" s="54"/>
      <c r="L26" s="44"/>
      <c r="P26" s="57" t="s">
        <v>113</v>
      </c>
      <c r="U26" s="5"/>
      <c r="V26" s="5"/>
      <c r="W26" s="5"/>
      <c r="X26" s="5"/>
      <c r="Y26" s="5"/>
      <c r="Z26" s="5"/>
    </row>
    <row r="27" spans="1:26" ht="14.25" customHeight="1">
      <c r="A27" s="37" t="s">
        <v>114</v>
      </c>
      <c r="B27" s="42">
        <f>'HWSC Cost Calculator'!C12</f>
        <v>3.5</v>
      </c>
      <c r="I27" s="54"/>
      <c r="P27" s="5" t="s">
        <v>115</v>
      </c>
      <c r="R27" s="5" t="s">
        <v>116</v>
      </c>
      <c r="U27" s="5"/>
      <c r="V27" s="5"/>
      <c r="W27" s="5"/>
      <c r="X27" s="5"/>
      <c r="Y27" s="5"/>
      <c r="Z27" s="5"/>
    </row>
    <row r="28" spans="1:26" ht="14.25" customHeight="1">
      <c r="A28" s="18" t="s">
        <v>117</v>
      </c>
      <c r="B28" s="58">
        <v>7.0000000000000001E-3</v>
      </c>
      <c r="C28" s="5" t="s">
        <v>118</v>
      </c>
      <c r="P28" s="5" t="s">
        <v>119</v>
      </c>
      <c r="R28" s="5" t="s">
        <v>119</v>
      </c>
      <c r="U28" s="5"/>
      <c r="V28" s="5"/>
      <c r="W28" s="5"/>
      <c r="X28" s="5"/>
      <c r="Y28" s="5"/>
      <c r="Z28" s="5"/>
    </row>
    <row r="29" spans="1:26" ht="14.25" customHeight="1">
      <c r="A29" s="18" t="s">
        <v>120</v>
      </c>
      <c r="B29" s="9">
        <v>10</v>
      </c>
      <c r="C29" s="5" t="s">
        <v>121</v>
      </c>
      <c r="O29" s="57" t="s">
        <v>122</v>
      </c>
      <c r="P29" s="5" t="s">
        <v>123</v>
      </c>
      <c r="Q29" s="5" t="s">
        <v>124</v>
      </c>
      <c r="R29" s="5" t="s">
        <v>123</v>
      </c>
      <c r="S29" s="5" t="s">
        <v>124</v>
      </c>
      <c r="U29" s="5"/>
      <c r="V29" s="5"/>
      <c r="W29" s="5"/>
      <c r="X29" s="5"/>
      <c r="Y29" s="5"/>
      <c r="Z29" s="5"/>
    </row>
    <row r="30" spans="1:26" ht="14.25" customHeight="1">
      <c r="B30" s="59"/>
      <c r="O30" s="5" t="s">
        <v>125</v>
      </c>
      <c r="P30" s="5">
        <v>13.215841750999999</v>
      </c>
      <c r="Q30" s="5">
        <v>0.61053534379999996</v>
      </c>
      <c r="R30" s="5">
        <v>15.249006734</v>
      </c>
      <c r="S30" s="5">
        <v>0.69931665919999997</v>
      </c>
      <c r="U30" s="5"/>
      <c r="V30" s="5"/>
      <c r="W30" s="5"/>
      <c r="X30" s="5"/>
      <c r="Y30" s="5"/>
      <c r="Z30" s="5"/>
    </row>
    <row r="31" spans="1:26" ht="14.25" customHeight="1">
      <c r="B31" s="1"/>
      <c r="O31" s="5" t="s">
        <v>126</v>
      </c>
      <c r="P31" s="5">
        <v>15.315751641</v>
      </c>
      <c r="Q31" s="5">
        <v>0.52285217279999996</v>
      </c>
      <c r="R31" s="5">
        <v>18.122437712</v>
      </c>
      <c r="S31" s="5">
        <v>0.56924668160000003</v>
      </c>
      <c r="U31" s="5"/>
      <c r="V31" s="5"/>
      <c r="W31" s="5"/>
      <c r="X31" s="5"/>
      <c r="Y31" s="5"/>
      <c r="Z31" s="5"/>
    </row>
    <row r="32" spans="1:26" ht="14.25" customHeight="1">
      <c r="O32" s="5" t="s">
        <v>127</v>
      </c>
      <c r="P32" s="5">
        <f t="shared" ref="P32:S32" si="18">AVERAGE(P30:P31)</f>
        <v>14.265796695999999</v>
      </c>
      <c r="Q32" s="5">
        <f t="shared" si="18"/>
        <v>0.56669375830000002</v>
      </c>
      <c r="R32" s="5">
        <f t="shared" si="18"/>
        <v>16.685722222999999</v>
      </c>
      <c r="S32" s="5">
        <f t="shared" si="18"/>
        <v>0.63428167040000005</v>
      </c>
      <c r="U32" s="5"/>
      <c r="V32" s="5"/>
      <c r="W32" s="5"/>
      <c r="X32" s="5"/>
      <c r="Y32" s="5"/>
      <c r="Z32" s="5"/>
    </row>
    <row r="33" spans="1:26" ht="14.25" customHeight="1">
      <c r="A33" s="5" t="s">
        <v>17</v>
      </c>
      <c r="B33" s="60" t="s">
        <v>128</v>
      </c>
      <c r="C33" s="1" t="s">
        <v>129</v>
      </c>
      <c r="D33" s="37" t="s">
        <v>130</v>
      </c>
      <c r="E33" s="37" t="s">
        <v>131</v>
      </c>
      <c r="F33" s="37" t="s">
        <v>132</v>
      </c>
      <c r="G33" s="37" t="s">
        <v>133</v>
      </c>
      <c r="H33" s="37" t="s">
        <v>134</v>
      </c>
      <c r="I33" s="37" t="s">
        <v>135</v>
      </c>
      <c r="J33" s="37" t="s">
        <v>136</v>
      </c>
      <c r="K33" s="37" t="s">
        <v>137</v>
      </c>
      <c r="V33" s="5"/>
      <c r="W33" s="5"/>
      <c r="X33" s="5"/>
      <c r="Y33" s="5"/>
      <c r="Z33" s="5"/>
    </row>
    <row r="34" spans="1:26" ht="14.25" customHeight="1">
      <c r="A34" s="5" t="s">
        <v>138</v>
      </c>
      <c r="B34" s="61">
        <f t="shared" ref="B34:B38" si="19">SUM(D34:K34)</f>
        <v>20.961373825183554</v>
      </c>
      <c r="C34" s="3">
        <f>'HWSC Cost Calculator'!C16</f>
        <v>350</v>
      </c>
      <c r="D34" s="2">
        <f t="shared" ref="D34:D38" si="20">((($B$21+$B$22)/100)*C34)/($B$7/$B$8)</f>
        <v>3.5874999999999997E-2</v>
      </c>
      <c r="E34" s="5">
        <v>0</v>
      </c>
      <c r="F34" s="5">
        <v>0</v>
      </c>
      <c r="G34" s="2">
        <f>N11+N13</f>
        <v>6.6484960252797816</v>
      </c>
      <c r="H34" s="2">
        <f>N12+N14</f>
        <v>11.277002799903773</v>
      </c>
      <c r="I34" s="5">
        <v>0</v>
      </c>
      <c r="J34" s="2">
        <v>0</v>
      </c>
      <c r="K34" s="2">
        <v>3</v>
      </c>
      <c r="Q34" s="5" t="s">
        <v>139</v>
      </c>
      <c r="R34" s="5">
        <f>R32-P32</f>
        <v>2.4199255270000002</v>
      </c>
      <c r="V34" s="5"/>
      <c r="W34" s="5"/>
      <c r="X34" s="5"/>
      <c r="Y34" s="5"/>
      <c r="Z34" s="5"/>
    </row>
    <row r="35" spans="1:26" ht="14.25" customHeight="1">
      <c r="A35" s="5" t="s">
        <v>140</v>
      </c>
      <c r="B35" s="61">
        <f t="shared" si="19"/>
        <v>4.972643773226423</v>
      </c>
      <c r="C35" s="3">
        <f>'HWSC Cost Calculator'!C17</f>
        <v>5500</v>
      </c>
      <c r="D35" s="2">
        <f t="shared" si="20"/>
        <v>0.56374999999999997</v>
      </c>
      <c r="E35" s="5">
        <v>0</v>
      </c>
      <c r="F35" s="5">
        <v>0</v>
      </c>
      <c r="G35" s="2">
        <f>N11</f>
        <v>2.0687544309064232</v>
      </c>
      <c r="H35" s="2">
        <f>N12</f>
        <v>2.3401393423200001</v>
      </c>
      <c r="I35" s="5">
        <v>0</v>
      </c>
      <c r="J35" s="2">
        <v>0</v>
      </c>
      <c r="Q35" s="5" t="s">
        <v>141</v>
      </c>
      <c r="R35" s="62">
        <f>R34/P32</f>
        <v>0.16963129214357342</v>
      </c>
      <c r="V35" s="5"/>
      <c r="W35" s="5"/>
      <c r="X35" s="5"/>
      <c r="Y35" s="5"/>
      <c r="Z35" s="5"/>
    </row>
    <row r="36" spans="1:26" ht="14.25" customHeight="1">
      <c r="A36" s="5" t="s">
        <v>24</v>
      </c>
      <c r="B36" s="61">
        <f t="shared" si="19"/>
        <v>10.599907407407407</v>
      </c>
      <c r="C36" s="3">
        <f>'HWSC Cost Calculator'!C18</f>
        <v>50000</v>
      </c>
      <c r="D36" s="2">
        <f t="shared" si="20"/>
        <v>5.125</v>
      </c>
      <c r="E36" s="5">
        <v>0.5</v>
      </c>
      <c r="F36" s="2">
        <f>('HWSC Cost Calculator'!D18/'HWSC Cost Calculator'!E18)/'HWSC Cost Calculator'!$C$11</f>
        <v>1.4166666666666667</v>
      </c>
      <c r="G36" s="2">
        <v>0</v>
      </c>
      <c r="H36" s="2">
        <v>0</v>
      </c>
      <c r="I36" s="2">
        <f t="shared" ref="I36:I38" si="21">$R$16</f>
        <v>2.8175000000000003</v>
      </c>
      <c r="J36" s="2">
        <f t="shared" ref="J36:J38" si="22">$B$26*(1/(1-($B$29/100))-1)</f>
        <v>0.74074074074074114</v>
      </c>
      <c r="V36" s="5"/>
      <c r="W36" s="5"/>
      <c r="X36" s="5"/>
      <c r="Y36" s="5"/>
      <c r="Z36" s="5"/>
    </row>
    <row r="37" spans="1:26" ht="14.25" customHeight="1">
      <c r="A37" s="5" t="s">
        <v>25</v>
      </c>
      <c r="B37" s="61">
        <f t="shared" si="19"/>
        <v>12.452407407407408</v>
      </c>
      <c r="C37" s="3">
        <f>'HWSC Cost Calculator'!C19</f>
        <v>71000</v>
      </c>
      <c r="D37" s="2">
        <f t="shared" si="20"/>
        <v>7.2774999999999999</v>
      </c>
      <c r="E37" s="5">
        <v>0.5</v>
      </c>
      <c r="F37" s="2">
        <f>('HWSC Cost Calculator'!D19/'HWSC Cost Calculator'!E19)/'HWSC Cost Calculator'!$C$11</f>
        <v>1.1166666666666667</v>
      </c>
      <c r="G37" s="2">
        <v>0</v>
      </c>
      <c r="H37" s="2">
        <v>0</v>
      </c>
      <c r="I37" s="2">
        <f t="shared" si="21"/>
        <v>2.8175000000000003</v>
      </c>
      <c r="J37" s="2">
        <f t="shared" si="22"/>
        <v>0.74074074074074114</v>
      </c>
      <c r="V37" s="5"/>
      <c r="W37" s="5"/>
      <c r="X37" s="5"/>
      <c r="Y37" s="5"/>
      <c r="Z37" s="5"/>
    </row>
    <row r="38" spans="1:26" ht="14.25" customHeight="1">
      <c r="A38" s="5" t="s">
        <v>142</v>
      </c>
      <c r="B38" s="61">
        <f t="shared" si="19"/>
        <v>12.238240740740741</v>
      </c>
      <c r="C38" s="3">
        <f>'HWSC Cost Calculator'!C20</f>
        <v>72000</v>
      </c>
      <c r="D38" s="2">
        <f t="shared" si="20"/>
        <v>7.38</v>
      </c>
      <c r="E38" s="5">
        <v>0.5</v>
      </c>
      <c r="F38" s="2">
        <f>('HWSC Cost Calculator'!D20/'HWSC Cost Calculator'!E20)/'HWSC Cost Calculator'!$C$11</f>
        <v>0.8</v>
      </c>
      <c r="G38" s="2">
        <v>0</v>
      </c>
      <c r="H38" s="2">
        <v>0</v>
      </c>
      <c r="I38" s="2">
        <f t="shared" si="21"/>
        <v>2.8175000000000003</v>
      </c>
      <c r="J38" s="2">
        <f t="shared" si="22"/>
        <v>0.74074074074074114</v>
      </c>
      <c r="V38" s="5"/>
      <c r="W38" s="5"/>
      <c r="X38" s="5"/>
      <c r="Y38" s="5"/>
      <c r="Z38" s="5"/>
    </row>
    <row r="39" spans="1:26" ht="14.25" customHeight="1">
      <c r="A39" s="5"/>
      <c r="B39" s="5"/>
      <c r="C39" s="5"/>
      <c r="D39" s="5"/>
      <c r="E39" s="5"/>
      <c r="F39" s="6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HWSC Cost Calculator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N</dc:creator>
  <cp:lastModifiedBy>Unglesbee, Emily</cp:lastModifiedBy>
  <dcterms:created xsi:type="dcterms:W3CDTF">2019-08-26T01:02:21Z</dcterms:created>
  <dcterms:modified xsi:type="dcterms:W3CDTF">2025-10-30T13:22:12Z</dcterms:modified>
</cp:coreProperties>
</file>